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11340" windowHeight="6540" tabRatio="678"/>
  </bookViews>
  <sheets>
    <sheet name="Summary Budget " sheetId="8" r:id="rId1"/>
    <sheet name="Detail Budget" sheetId="1" r:id="rId2"/>
    <sheet name="MF Issuer Fees" sheetId="2" r:id="rId3"/>
    <sheet name="SF Fees" sheetId="7" r:id="rId4"/>
    <sheet name="Appl Fees" sheetId="9" r:id="rId5"/>
    <sheet name="COI" sheetId="5" r:id="rId6"/>
    <sheet name="Interest" sheetId="6" r:id="rId7"/>
  </sheets>
  <definedNames>
    <definedName name="_xlnm.Print_Area" localSheetId="4">'Appl Fees'!$A$1:$G$28</definedName>
    <definedName name="_xlnm.Print_Area" localSheetId="5">COI!$A$1:$J$24</definedName>
    <definedName name="_xlnm.Print_Area" localSheetId="1">'Detail Budget'!$A$1:$R$152</definedName>
    <definedName name="_xlnm.Print_Titles" localSheetId="1">'Detail Budget'!$1:$7</definedName>
    <definedName name="_xlnm.Print_Titles" localSheetId="0">'Summary Budget '!$1:$6</definedName>
  </definedNames>
  <calcPr calcId="125725" calcMode="autoNoTable" iterate="1" iterateCount="1" iterateDelta="0"/>
</workbook>
</file>

<file path=xl/calcChain.xml><?xml version="1.0" encoding="utf-8"?>
<calcChain xmlns="http://schemas.openxmlformats.org/spreadsheetml/2006/main">
  <c r="G132" i="8"/>
  <c r="G131"/>
  <c r="G130"/>
  <c r="E30" i="1"/>
  <c r="E27" i="8"/>
  <c r="I75" i="1"/>
  <c r="G17" i="5"/>
  <c r="R86" i="1"/>
  <c r="R13"/>
  <c r="H64" i="8"/>
  <c r="H38"/>
  <c r="G25"/>
  <c r="G24"/>
  <c r="G23"/>
  <c r="H14"/>
  <c r="N29" i="6"/>
  <c r="N27"/>
  <c r="N25"/>
  <c r="N23"/>
  <c r="N21"/>
  <c r="N15"/>
  <c r="O12" i="1"/>
  <c r="N12"/>
  <c r="M12"/>
  <c r="L12"/>
  <c r="K12"/>
  <c r="J12"/>
  <c r="I12"/>
  <c r="H12"/>
  <c r="G12"/>
  <c r="F12"/>
  <c r="E12"/>
  <c r="D12"/>
  <c r="O11"/>
  <c r="N11"/>
  <c r="M11"/>
  <c r="L11"/>
  <c r="K11"/>
  <c r="J11"/>
  <c r="I11"/>
  <c r="H11"/>
  <c r="G11"/>
  <c r="F11"/>
  <c r="E11"/>
  <c r="D11"/>
  <c r="O10"/>
  <c r="N10"/>
  <c r="M10"/>
  <c r="L10"/>
  <c r="K10"/>
  <c r="J10"/>
  <c r="I10"/>
  <c r="H10"/>
  <c r="G10"/>
  <c r="F10"/>
  <c r="E10"/>
  <c r="D10"/>
  <c r="M9"/>
  <c r="K9"/>
  <c r="O8"/>
  <c r="N8"/>
  <c r="M8"/>
  <c r="L8"/>
  <c r="K8"/>
  <c r="J8"/>
  <c r="I8"/>
  <c r="H8"/>
  <c r="G8"/>
  <c r="F8"/>
  <c r="E8"/>
  <c r="K21" i="6"/>
  <c r="I21"/>
  <c r="M15"/>
  <c r="L15"/>
  <c r="K15"/>
  <c r="J15"/>
  <c r="I15"/>
  <c r="H15"/>
  <c r="G15"/>
  <c r="F15"/>
  <c r="E15"/>
  <c r="D15"/>
  <c r="C15"/>
  <c r="B15"/>
  <c r="D8" i="1" s="1"/>
  <c r="E32" l="1"/>
  <c r="E31"/>
  <c r="H30" i="7" l="1"/>
  <c r="H32"/>
  <c r="F15"/>
  <c r="I106" i="2"/>
  <c r="G66" i="1" s="1"/>
  <c r="G111" i="2"/>
  <c r="G110"/>
  <c r="I110" s="1"/>
  <c r="G107"/>
  <c r="I107" s="1"/>
  <c r="M66" i="1" s="1"/>
  <c r="G106" i="2"/>
  <c r="G103"/>
  <c r="I103" s="1"/>
  <c r="M65" i="1" s="1"/>
  <c r="G102" i="2"/>
  <c r="I102" s="1"/>
  <c r="G99"/>
  <c r="I99" s="1"/>
  <c r="M64" i="1" s="1"/>
  <c r="G98" i="2"/>
  <c r="I98" s="1"/>
  <c r="G64" i="1" s="1"/>
  <c r="E75" i="2"/>
  <c r="E71"/>
  <c r="E13"/>
  <c r="I104" l="1"/>
  <c r="G65" i="1"/>
  <c r="P65" s="1"/>
  <c r="E61" i="8" s="1"/>
  <c r="L67" i="1"/>
  <c r="P67" s="1"/>
  <c r="E63" i="8" s="1"/>
  <c r="I112" i="2"/>
  <c r="I108"/>
  <c r="P66" i="1"/>
  <c r="E62" i="8" s="1"/>
  <c r="P64" i="1"/>
  <c r="E60" i="8" s="1"/>
  <c r="I100" i="2"/>
  <c r="G138" i="8"/>
  <c r="H138"/>
  <c r="H141"/>
  <c r="G141"/>
  <c r="E149"/>
  <c r="P139" i="1"/>
  <c r="E139" i="8" s="1"/>
  <c r="E2" i="6"/>
  <c r="D3" i="5"/>
  <c r="G10"/>
  <c r="G11"/>
  <c r="D1" i="9"/>
  <c r="D1" i="5" s="1"/>
  <c r="G8" i="9"/>
  <c r="G9"/>
  <c r="G14" s="1"/>
  <c r="E23" i="1" s="1"/>
  <c r="G25" i="9"/>
  <c r="G13" i="7"/>
  <c r="G15"/>
  <c r="G16"/>
  <c r="H18"/>
  <c r="H19" s="1"/>
  <c r="G21"/>
  <c r="G23"/>
  <c r="G24"/>
  <c r="H26"/>
  <c r="H27" s="1"/>
  <c r="G29"/>
  <c r="G30"/>
  <c r="H36"/>
  <c r="G38"/>
  <c r="G39"/>
  <c r="F41"/>
  <c r="G41" s="1"/>
  <c r="F43"/>
  <c r="G43" s="1"/>
  <c r="H45"/>
  <c r="H60"/>
  <c r="H61"/>
  <c r="H62"/>
  <c r="H63"/>
  <c r="H64"/>
  <c r="H65"/>
  <c r="H66"/>
  <c r="H67"/>
  <c r="H68"/>
  <c r="H69"/>
  <c r="H70"/>
  <c r="H71"/>
  <c r="E3" i="2"/>
  <c r="G12"/>
  <c r="I12" s="1"/>
  <c r="G13"/>
  <c r="I13"/>
  <c r="G16"/>
  <c r="I16"/>
  <c r="G17"/>
  <c r="I17"/>
  <c r="G20"/>
  <c r="I20" s="1"/>
  <c r="G21"/>
  <c r="I21" s="1"/>
  <c r="N49" i="1" s="1"/>
  <c r="G25" i="2"/>
  <c r="I25"/>
  <c r="G26"/>
  <c r="I26"/>
  <c r="G29"/>
  <c r="I29" s="1"/>
  <c r="G30"/>
  <c r="I30" s="1"/>
  <c r="G34"/>
  <c r="I34" s="1"/>
  <c r="G38"/>
  <c r="G39"/>
  <c r="I39"/>
  <c r="G40"/>
  <c r="I40"/>
  <c r="G44"/>
  <c r="I44"/>
  <c r="F52" i="1" s="1"/>
  <c r="I45" i="2"/>
  <c r="I46"/>
  <c r="G48"/>
  <c r="I48"/>
  <c r="G49"/>
  <c r="I49"/>
  <c r="N53" i="1" s="1"/>
  <c r="G52" i="2"/>
  <c r="I52" s="1"/>
  <c r="G53"/>
  <c r="G57"/>
  <c r="I57" s="1"/>
  <c r="G58"/>
  <c r="I58" s="1"/>
  <c r="L55" i="1" s="1"/>
  <c r="G61" i="2"/>
  <c r="I61"/>
  <c r="I62" s="1"/>
  <c r="G65"/>
  <c r="I65"/>
  <c r="G66"/>
  <c r="I66"/>
  <c r="N57" i="1" s="1"/>
  <c r="G70" i="2"/>
  <c r="I70"/>
  <c r="G71"/>
  <c r="I71"/>
  <c r="M58" i="1" s="1"/>
  <c r="G74" i="2"/>
  <c r="I74" s="1"/>
  <c r="G75"/>
  <c r="I75" s="1"/>
  <c r="N59" i="1" s="1"/>
  <c r="G78" i="2"/>
  <c r="I78"/>
  <c r="G79"/>
  <c r="I79"/>
  <c r="L61" i="1" s="1"/>
  <c r="G82" i="2"/>
  <c r="I82" s="1"/>
  <c r="G83"/>
  <c r="I83" s="1"/>
  <c r="F60" i="1" s="1"/>
  <c r="G87" i="2"/>
  <c r="I87" s="1"/>
  <c r="G88"/>
  <c r="I88" s="1"/>
  <c r="M62" i="1" s="1"/>
  <c r="G94" i="2"/>
  <c r="I94" s="1"/>
  <c r="G95"/>
  <c r="M1" i="1"/>
  <c r="R16"/>
  <c r="R17"/>
  <c r="R18"/>
  <c r="R19"/>
  <c r="D20"/>
  <c r="E20"/>
  <c r="F20"/>
  <c r="G20"/>
  <c r="H20"/>
  <c r="I20"/>
  <c r="J20"/>
  <c r="K20"/>
  <c r="L20"/>
  <c r="M20"/>
  <c r="N20"/>
  <c r="O20"/>
  <c r="E24"/>
  <c r="P24" s="1"/>
  <c r="E21" i="8" s="1"/>
  <c r="P30" i="1"/>
  <c r="P31"/>
  <c r="P32"/>
  <c r="P34"/>
  <c r="H31" i="8" s="1"/>
  <c r="P36" i="1"/>
  <c r="H33" i="8" s="1"/>
  <c r="P37" i="1"/>
  <c r="H34" i="8" s="1"/>
  <c r="P38" i="1"/>
  <c r="H35" i="8" s="1"/>
  <c r="D42" i="1"/>
  <c r="G42"/>
  <c r="H42"/>
  <c r="K42"/>
  <c r="L42"/>
  <c r="M42"/>
  <c r="N42"/>
  <c r="Q42"/>
  <c r="L45"/>
  <c r="G46"/>
  <c r="M46"/>
  <c r="D68"/>
  <c r="G50"/>
  <c r="M50" s="1"/>
  <c r="P50" s="1"/>
  <c r="E46" i="8" s="1"/>
  <c r="L52" i="1"/>
  <c r="H53"/>
  <c r="G56"/>
  <c r="H57"/>
  <c r="E68"/>
  <c r="I68"/>
  <c r="K68"/>
  <c r="O68"/>
  <c r="Q68"/>
  <c r="H86"/>
  <c r="N86"/>
  <c r="P76"/>
  <c r="P77"/>
  <c r="D78"/>
  <c r="J78"/>
  <c r="G79"/>
  <c r="M79"/>
  <c r="M86" s="1"/>
  <c r="D80"/>
  <c r="J80"/>
  <c r="P81"/>
  <c r="D82"/>
  <c r="J82"/>
  <c r="P83"/>
  <c r="H78" i="8" s="1"/>
  <c r="P84" i="1"/>
  <c r="P85"/>
  <c r="Q86"/>
  <c r="G81" i="8" s="1"/>
  <c r="P92" i="1"/>
  <c r="P93"/>
  <c r="P94"/>
  <c r="P95"/>
  <c r="P96"/>
  <c r="D97"/>
  <c r="E97"/>
  <c r="F97"/>
  <c r="G97"/>
  <c r="H97"/>
  <c r="I97"/>
  <c r="J97"/>
  <c r="K97"/>
  <c r="L97"/>
  <c r="M97"/>
  <c r="N97"/>
  <c r="O97"/>
  <c r="Q97"/>
  <c r="G96" i="8" s="1"/>
  <c r="R97" i="1"/>
  <c r="P99"/>
  <c r="P100"/>
  <c r="P101"/>
  <c r="P102"/>
  <c r="P103"/>
  <c r="E106" i="8" s="1"/>
  <c r="P107" i="1"/>
  <c r="P108"/>
  <c r="P109"/>
  <c r="P110"/>
  <c r="P111"/>
  <c r="P112"/>
  <c r="D113"/>
  <c r="E113"/>
  <c r="F113"/>
  <c r="G113"/>
  <c r="H113"/>
  <c r="I113"/>
  <c r="J113"/>
  <c r="K113"/>
  <c r="L113"/>
  <c r="M113"/>
  <c r="N113"/>
  <c r="O113"/>
  <c r="Q113"/>
  <c r="R113"/>
  <c r="P115"/>
  <c r="P118"/>
  <c r="E120" i="8" s="1"/>
  <c r="P119" i="1"/>
  <c r="P120"/>
  <c r="E122" i="8" s="1"/>
  <c r="D121" i="1"/>
  <c r="E121"/>
  <c r="F121"/>
  <c r="G121"/>
  <c r="H121"/>
  <c r="I121"/>
  <c r="J121"/>
  <c r="K121"/>
  <c r="L121"/>
  <c r="M121"/>
  <c r="N121"/>
  <c r="O121"/>
  <c r="Q121"/>
  <c r="R121"/>
  <c r="Q131"/>
  <c r="R131"/>
  <c r="P136"/>
  <c r="P137"/>
  <c r="P138"/>
  <c r="P140"/>
  <c r="P141"/>
  <c r="P142"/>
  <c r="P143"/>
  <c r="P144"/>
  <c r="D145"/>
  <c r="E145"/>
  <c r="F145"/>
  <c r="G145"/>
  <c r="H145"/>
  <c r="I145"/>
  <c r="J145"/>
  <c r="K145"/>
  <c r="L145"/>
  <c r="M145"/>
  <c r="N145"/>
  <c r="O145"/>
  <c r="Q145"/>
  <c r="G145" i="8" s="1"/>
  <c r="R145" i="1"/>
  <c r="Q150"/>
  <c r="R150"/>
  <c r="H150" i="8" s="1"/>
  <c r="G9"/>
  <c r="H9"/>
  <c r="G10"/>
  <c r="H10"/>
  <c r="G11"/>
  <c r="H11"/>
  <c r="G12"/>
  <c r="H12"/>
  <c r="G13"/>
  <c r="H13"/>
  <c r="G20"/>
  <c r="H20"/>
  <c r="G21"/>
  <c r="H21"/>
  <c r="E26"/>
  <c r="G26"/>
  <c r="H26"/>
  <c r="G27"/>
  <c r="G28"/>
  <c r="G29"/>
  <c r="G30"/>
  <c r="E31"/>
  <c r="G31"/>
  <c r="E32"/>
  <c r="G32"/>
  <c r="H32"/>
  <c r="E33"/>
  <c r="G33"/>
  <c r="E34"/>
  <c r="G34"/>
  <c r="E35"/>
  <c r="G35"/>
  <c r="E36"/>
  <c r="G36"/>
  <c r="H36"/>
  <c r="E37"/>
  <c r="G37"/>
  <c r="H37"/>
  <c r="B41"/>
  <c r="G41"/>
  <c r="H41"/>
  <c r="B42"/>
  <c r="G42"/>
  <c r="H42"/>
  <c r="B43"/>
  <c r="G43"/>
  <c r="H43"/>
  <c r="B44"/>
  <c r="G44"/>
  <c r="H44"/>
  <c r="B45"/>
  <c r="G45"/>
  <c r="H45"/>
  <c r="B46"/>
  <c r="G46"/>
  <c r="H46"/>
  <c r="B47"/>
  <c r="G47"/>
  <c r="B48"/>
  <c r="G48"/>
  <c r="H48"/>
  <c r="B49"/>
  <c r="G49"/>
  <c r="H49"/>
  <c r="B50"/>
  <c r="G50"/>
  <c r="H50"/>
  <c r="B51"/>
  <c r="G51"/>
  <c r="H51"/>
  <c r="B52"/>
  <c r="G52"/>
  <c r="H52"/>
  <c r="B53"/>
  <c r="G53"/>
  <c r="H53"/>
  <c r="B54"/>
  <c r="G54"/>
  <c r="H54"/>
  <c r="B55"/>
  <c r="G55"/>
  <c r="H55"/>
  <c r="B56"/>
  <c r="G56"/>
  <c r="H56"/>
  <c r="G57"/>
  <c r="H57"/>
  <c r="G58"/>
  <c r="H58"/>
  <c r="G59"/>
  <c r="H59"/>
  <c r="G70"/>
  <c r="H70"/>
  <c r="E71"/>
  <c r="G71"/>
  <c r="H71"/>
  <c r="E72"/>
  <c r="G72"/>
  <c r="H72"/>
  <c r="G73"/>
  <c r="H73"/>
  <c r="G74"/>
  <c r="H74"/>
  <c r="G75"/>
  <c r="H75"/>
  <c r="E76"/>
  <c r="G76"/>
  <c r="H76"/>
  <c r="G77"/>
  <c r="H77"/>
  <c r="G78"/>
  <c r="G79"/>
  <c r="H79"/>
  <c r="G80"/>
  <c r="H80"/>
  <c r="E91"/>
  <c r="G91"/>
  <c r="H91"/>
  <c r="E92"/>
  <c r="G92"/>
  <c r="H92"/>
  <c r="E93"/>
  <c r="G93"/>
  <c r="H93"/>
  <c r="E94"/>
  <c r="G94"/>
  <c r="H94"/>
  <c r="E95"/>
  <c r="G95"/>
  <c r="H95"/>
  <c r="H96"/>
  <c r="E98"/>
  <c r="G98"/>
  <c r="H98"/>
  <c r="E100"/>
  <c r="G100"/>
  <c r="H100"/>
  <c r="E102"/>
  <c r="G102"/>
  <c r="H102"/>
  <c r="E104"/>
  <c r="G104"/>
  <c r="H104"/>
  <c r="G106"/>
  <c r="H106"/>
  <c r="E108"/>
  <c r="G108"/>
  <c r="H108"/>
  <c r="E111"/>
  <c r="G111"/>
  <c r="H111"/>
  <c r="E112"/>
  <c r="G112"/>
  <c r="H112"/>
  <c r="E113"/>
  <c r="G113"/>
  <c r="H113"/>
  <c r="E114"/>
  <c r="G114"/>
  <c r="H114"/>
  <c r="E115"/>
  <c r="G115"/>
  <c r="H115"/>
  <c r="E116"/>
  <c r="G117"/>
  <c r="H117"/>
  <c r="G120"/>
  <c r="H120"/>
  <c r="G121"/>
  <c r="H121"/>
  <c r="G122"/>
  <c r="H122"/>
  <c r="G123"/>
  <c r="H123"/>
  <c r="E136"/>
  <c r="G136"/>
  <c r="E137"/>
  <c r="G137"/>
  <c r="H137"/>
  <c r="E138"/>
  <c r="E140"/>
  <c r="G140"/>
  <c r="H140"/>
  <c r="E141"/>
  <c r="E142"/>
  <c r="G142"/>
  <c r="H142"/>
  <c r="E143"/>
  <c r="G143"/>
  <c r="H143"/>
  <c r="E144"/>
  <c r="G144"/>
  <c r="H144"/>
  <c r="H145"/>
  <c r="E147"/>
  <c r="G147"/>
  <c r="H147"/>
  <c r="E148"/>
  <c r="G148"/>
  <c r="H148"/>
  <c r="G149"/>
  <c r="H149"/>
  <c r="E150"/>
  <c r="G150"/>
  <c r="P74" i="1"/>
  <c r="I86"/>
  <c r="G86"/>
  <c r="P80"/>
  <c r="E75" i="8" s="1"/>
  <c r="P78" i="1"/>
  <c r="E73" i="8" s="1"/>
  <c r="J68" i="1"/>
  <c r="J42"/>
  <c r="H47" i="7" l="1"/>
  <c r="E86" i="1"/>
  <c r="H123"/>
  <c r="Q123"/>
  <c r="G125" i="8" s="1"/>
  <c r="Q70" i="1"/>
  <c r="G38" i="8"/>
  <c r="L123" i="1"/>
  <c r="D123"/>
  <c r="K70"/>
  <c r="N123"/>
  <c r="J123"/>
  <c r="F123"/>
  <c r="P97"/>
  <c r="E96" i="8" s="1"/>
  <c r="J86" i="1"/>
  <c r="F86"/>
  <c r="D70"/>
  <c r="R20"/>
  <c r="P113"/>
  <c r="I42"/>
  <c r="I70" s="1"/>
  <c r="F42"/>
  <c r="P23"/>
  <c r="E20" i="8" s="1"/>
  <c r="O123" i="1"/>
  <c r="M123"/>
  <c r="K123"/>
  <c r="I123"/>
  <c r="G123"/>
  <c r="E123"/>
  <c r="P121"/>
  <c r="R123"/>
  <c r="H125" i="8" s="1"/>
  <c r="I31" i="2"/>
  <c r="G14" i="5"/>
  <c r="P33" i="1" s="1"/>
  <c r="P42" s="1"/>
  <c r="E38" i="8" s="1"/>
  <c r="P145" i="1"/>
  <c r="E145" i="8" s="1"/>
  <c r="P20" i="1"/>
  <c r="I67" i="2"/>
  <c r="I41"/>
  <c r="I27"/>
  <c r="L86" i="1"/>
  <c r="G64" i="8"/>
  <c r="H81"/>
  <c r="D86" i="1"/>
  <c r="O86"/>
  <c r="E29" i="8"/>
  <c r="H29"/>
  <c r="H27"/>
  <c r="E28"/>
  <c r="H28"/>
  <c r="P82" i="1"/>
  <c r="E77" i="8" s="1"/>
  <c r="P79" i="1"/>
  <c r="E74" i="8" s="1"/>
  <c r="P48" i="1"/>
  <c r="E44" i="8" s="1"/>
  <c r="P47" i="1"/>
  <c r="E43" i="8" s="1"/>
  <c r="O42" i="1"/>
  <c r="O70" s="1"/>
  <c r="P57"/>
  <c r="E53" i="8" s="1"/>
  <c r="J70" i="1"/>
  <c r="P51"/>
  <c r="P53"/>
  <c r="E49" i="8" s="1"/>
  <c r="I80" i="2"/>
  <c r="F61" i="1"/>
  <c r="P61" s="1"/>
  <c r="E57" i="8" s="1"/>
  <c r="I72" i="2"/>
  <c r="G58" i="1"/>
  <c r="P58" s="1"/>
  <c r="E54" i="8" s="1"/>
  <c r="I50" i="2"/>
  <c r="P52" i="1"/>
  <c r="E48" i="8" s="1"/>
  <c r="I22" i="2"/>
  <c r="H49" i="1"/>
  <c r="P49" s="1"/>
  <c r="E45" i="8" s="1"/>
  <c r="I23" i="2"/>
  <c r="I18"/>
  <c r="I14"/>
  <c r="F45" i="1"/>
  <c r="P45" s="1"/>
  <c r="I63" i="2"/>
  <c r="I68" s="1"/>
  <c r="M56" i="1"/>
  <c r="P56" s="1"/>
  <c r="E52" i="8" s="1"/>
  <c r="E117"/>
  <c r="I32" i="2"/>
  <c r="H63" i="1"/>
  <c r="I89" i="2"/>
  <c r="G62" i="1"/>
  <c r="P62" s="1"/>
  <c r="E58" i="8" s="1"/>
  <c r="I84" i="2"/>
  <c r="L60" i="1"/>
  <c r="L68" s="1"/>
  <c r="I76" i="2"/>
  <c r="I85" s="1"/>
  <c r="H59" i="1"/>
  <c r="I59" i="2"/>
  <c r="F55" i="1"/>
  <c r="G54"/>
  <c r="I53" i="2"/>
  <c r="M54" i="1" s="1"/>
  <c r="I35" i="2"/>
  <c r="I36"/>
  <c r="I42" s="1"/>
  <c r="P46" i="1"/>
  <c r="E42" i="8" s="1"/>
  <c r="I95" i="2"/>
  <c r="N63" i="1" s="1"/>
  <c r="N68" s="1"/>
  <c r="N70" s="1"/>
  <c r="G66" i="8" l="1"/>
  <c r="E30"/>
  <c r="H30"/>
  <c r="M68" i="1"/>
  <c r="I96" i="2"/>
  <c r="E42" i="1"/>
  <c r="E70" s="1"/>
  <c r="P123"/>
  <c r="E125" i="8" s="1"/>
  <c r="E123"/>
  <c r="G68" i="1"/>
  <c r="G70" s="1"/>
  <c r="E41" i="8"/>
  <c r="E47"/>
  <c r="M70" i="1"/>
  <c r="P55"/>
  <c r="E51" i="8" s="1"/>
  <c r="F68" i="1"/>
  <c r="F70" s="1"/>
  <c r="P59"/>
  <c r="E55" i="8" s="1"/>
  <c r="H68" i="1"/>
  <c r="H70" s="1"/>
  <c r="L70"/>
  <c r="P60"/>
  <c r="E56" i="8" s="1"/>
  <c r="P75" i="1"/>
  <c r="K86"/>
  <c r="I54" i="2"/>
  <c r="I55" s="1"/>
  <c r="I92" s="1"/>
  <c r="P54" i="1"/>
  <c r="E50" i="8" s="1"/>
  <c r="P63" i="1"/>
  <c r="E59" i="8" s="1"/>
  <c r="D13" i="1"/>
  <c r="D88" s="1"/>
  <c r="D125" s="1"/>
  <c r="D152" s="1"/>
  <c r="I114" i="2" l="1"/>
  <c r="P68" i="1"/>
  <c r="H47" i="8"/>
  <c r="H66" s="1"/>
  <c r="R70" i="1"/>
  <c r="R88" s="1"/>
  <c r="H83" i="8" s="1"/>
  <c r="E70"/>
  <c r="P86" i="1"/>
  <c r="R125" l="1"/>
  <c r="H127" i="8" s="1"/>
  <c r="E64"/>
  <c r="P70" i="1"/>
  <c r="E66" i="8" s="1"/>
  <c r="E13" i="1"/>
  <c r="E88" s="1"/>
  <c r="E125" s="1"/>
  <c r="E152" s="1"/>
  <c r="E81" i="8"/>
  <c r="R152" i="1" l="1"/>
  <c r="H152" i="8" s="1"/>
  <c r="F13" i="1" l="1"/>
  <c r="F88" s="1"/>
  <c r="F125" s="1"/>
  <c r="F152" s="1"/>
  <c r="P11" l="1"/>
  <c r="E12" i="8" s="1"/>
  <c r="G13" i="1"/>
  <c r="G88" s="1"/>
  <c r="G125" s="1"/>
  <c r="G152" s="1"/>
  <c r="P8" l="1"/>
  <c r="H13"/>
  <c r="H88" s="1"/>
  <c r="H125" s="1"/>
  <c r="H152" s="1"/>
  <c r="E9" i="8" l="1"/>
  <c r="P9" i="1" l="1"/>
  <c r="I13"/>
  <c r="I88" s="1"/>
  <c r="I125" s="1"/>
  <c r="I152" s="1"/>
  <c r="P12" l="1"/>
  <c r="E13" i="8" s="1"/>
  <c r="E10"/>
  <c r="J13" i="1" l="1"/>
  <c r="J88" s="1"/>
  <c r="J125" s="1"/>
  <c r="J152" s="1"/>
  <c r="Q13"/>
  <c r="Q88" s="1"/>
  <c r="G14" i="8"/>
  <c r="Q125" i="1" l="1"/>
  <c r="G83" i="8"/>
  <c r="K13" i="1" l="1"/>
  <c r="K88" s="1"/>
  <c r="K125" s="1"/>
  <c r="K152" s="1"/>
  <c r="Q152"/>
  <c r="G152" i="8" s="1"/>
  <c r="G127"/>
  <c r="L13" i="1" l="1"/>
  <c r="L88" s="1"/>
  <c r="L125" s="1"/>
  <c r="L152" s="1"/>
  <c r="M13" l="1"/>
  <c r="M88" s="1"/>
  <c r="M125" s="1"/>
  <c r="M152" s="1"/>
  <c r="N13" l="1"/>
  <c r="N88" s="1"/>
  <c r="N125" s="1"/>
  <c r="N152" s="1"/>
  <c r="P10" l="1"/>
  <c r="O13"/>
  <c r="O88" s="1"/>
  <c r="O125" s="1"/>
  <c r="O152" s="1"/>
  <c r="E11" i="8" l="1"/>
  <c r="P13" i="1"/>
  <c r="E14" i="8" l="1"/>
  <c r="P88" i="1"/>
  <c r="P125" l="1"/>
  <c r="E83" i="8"/>
  <c r="E127" l="1"/>
  <c r="P152" i="1"/>
  <c r="E152" i="8" s="1"/>
</calcChain>
</file>

<file path=xl/sharedStrings.xml><?xml version="1.0" encoding="utf-8"?>
<sst xmlns="http://schemas.openxmlformats.org/spreadsheetml/2006/main" count="436" uniqueCount="287">
  <si>
    <t>Housing Finance Authority of Hillsborough County</t>
  </si>
  <si>
    <t>Actual</t>
  </si>
  <si>
    <t>Revenues</t>
  </si>
  <si>
    <t>Interest Income</t>
  </si>
  <si>
    <t>Total Interest Income</t>
  </si>
  <si>
    <t>Miscellaneous Income</t>
  </si>
  <si>
    <t xml:space="preserve">     Sherwood Lakes</t>
  </si>
  <si>
    <t>Total Multi-family Projects</t>
  </si>
  <si>
    <t>Single Family Programs</t>
  </si>
  <si>
    <t>Total Single Family Programs</t>
  </si>
  <si>
    <t>Expenses</t>
  </si>
  <si>
    <t xml:space="preserve">  Administrative</t>
  </si>
  <si>
    <t xml:space="preserve">     Advertising</t>
  </si>
  <si>
    <t xml:space="preserve">  Total Administrative</t>
  </si>
  <si>
    <t xml:space="preserve">  Bank Service Charges</t>
  </si>
  <si>
    <t xml:space="preserve">  Miscellaneous</t>
  </si>
  <si>
    <t xml:space="preserve">  Professional Fees</t>
  </si>
  <si>
    <t xml:space="preserve">    Audit Fees</t>
  </si>
  <si>
    <t xml:space="preserve">    Financial Advisor Agreement</t>
  </si>
  <si>
    <t xml:space="preserve">    Legal Fees</t>
  </si>
  <si>
    <t xml:space="preserve">  Total Professional Fees</t>
  </si>
  <si>
    <t>Net Ordinary Income</t>
  </si>
  <si>
    <t>Net Income</t>
  </si>
  <si>
    <t xml:space="preserve">   Miscellaneous Income</t>
  </si>
  <si>
    <t>Total Miscellaneous Income</t>
  </si>
  <si>
    <t>Estimating Authority Fees</t>
  </si>
  <si>
    <t>Multi-Family Programs</t>
  </si>
  <si>
    <t>Brandon Crossing</t>
  </si>
  <si>
    <t>Mobley Park</t>
  </si>
  <si>
    <t>Park Springs</t>
  </si>
  <si>
    <t>Total 1998</t>
  </si>
  <si>
    <t>Total 1999</t>
  </si>
  <si>
    <t>Lakewood Shores</t>
  </si>
  <si>
    <t>Clipper Cove</t>
  </si>
  <si>
    <t>Total 2000</t>
  </si>
  <si>
    <t>Belmont Heights</t>
  </si>
  <si>
    <t>Sherwood Lakes</t>
  </si>
  <si>
    <t>Total 2001</t>
  </si>
  <si>
    <t>Budget</t>
  </si>
  <si>
    <t>Mariner's Cove</t>
  </si>
  <si>
    <t>Financial Advisor</t>
  </si>
  <si>
    <t>Issuer Fees</t>
  </si>
  <si>
    <t>Reimb Financial Advisor Expense</t>
  </si>
  <si>
    <t>Hunter's Run</t>
  </si>
  <si>
    <t>Royal Palm Key</t>
  </si>
  <si>
    <t>Total Cost of Issuance</t>
  </si>
  <si>
    <t>Single-Family Programs</t>
  </si>
  <si>
    <t>Total Program Fees</t>
  </si>
  <si>
    <t>Total Application Fees</t>
  </si>
  <si>
    <t>Feasibility Review Fees</t>
  </si>
  <si>
    <t>Total Feasibility Review Fees</t>
  </si>
  <si>
    <t xml:space="preserve">  Travel &amp; Education</t>
  </si>
  <si>
    <t xml:space="preserve">  Total Travel &amp; Education</t>
  </si>
  <si>
    <t xml:space="preserve">     Belmont Heights</t>
  </si>
  <si>
    <t xml:space="preserve">     Bond Allocation Fee/MF</t>
  </si>
  <si>
    <t>Total 2002</t>
  </si>
  <si>
    <t xml:space="preserve">     Hunter's Run</t>
  </si>
  <si>
    <t xml:space="preserve">     Mariner's Cove</t>
  </si>
  <si>
    <t xml:space="preserve">     Royal Palm Key</t>
  </si>
  <si>
    <t xml:space="preserve">   DPA Repayment</t>
  </si>
  <si>
    <t xml:space="preserve">     Bond Allocation Fee/SF</t>
  </si>
  <si>
    <t xml:space="preserve">    Accounting</t>
  </si>
  <si>
    <t xml:space="preserve">    Accounting Fees</t>
  </si>
  <si>
    <t>Morgan Creek</t>
  </si>
  <si>
    <t>Oaks at River View</t>
  </si>
  <si>
    <t>Gardens at South Bay</t>
  </si>
  <si>
    <t>Total 2003</t>
  </si>
  <si>
    <t>Total 1997A</t>
  </si>
  <si>
    <t xml:space="preserve">     Morgan Creek</t>
  </si>
  <si>
    <t xml:space="preserve">     Oaks at River View</t>
  </si>
  <si>
    <t xml:space="preserve">     Gardens at South Bay</t>
  </si>
  <si>
    <t xml:space="preserve">     Bond Application Fee</t>
  </si>
  <si>
    <t xml:space="preserve">  Postage</t>
  </si>
  <si>
    <t xml:space="preserve">     Special District Fee DCA</t>
  </si>
  <si>
    <t>GNMA/FNMA O/S</t>
  </si>
  <si>
    <t>Annual</t>
  </si>
  <si>
    <t>Semi</t>
  </si>
  <si>
    <t>Total 1998A</t>
  </si>
  <si>
    <t>GNMA/FNMA O/S Low Rate</t>
  </si>
  <si>
    <t>GNMA/FNMA O/S Assisted Loan</t>
  </si>
  <si>
    <t>Total 2000 A &amp; B</t>
  </si>
  <si>
    <t>Other Expenditures</t>
  </si>
  <si>
    <t xml:space="preserve">  Single Family Issues</t>
  </si>
  <si>
    <t>Total Other Expenditures</t>
  </si>
  <si>
    <t>Total Revenue</t>
  </si>
  <si>
    <t>Total Expenses</t>
  </si>
  <si>
    <t>Total 2005</t>
  </si>
  <si>
    <t>Total 2004</t>
  </si>
  <si>
    <t>Revenue and Expenditures</t>
  </si>
  <si>
    <t>Lake Kathy</t>
  </si>
  <si>
    <t>Meridian Pointe</t>
  </si>
  <si>
    <t>Claymore Crossings</t>
  </si>
  <si>
    <t>Total</t>
  </si>
  <si>
    <t xml:space="preserve">     Meridian Pointe</t>
  </si>
  <si>
    <t xml:space="preserve">     Lake Kathy</t>
  </si>
  <si>
    <t xml:space="preserve">     Claymore Crossings</t>
  </si>
  <si>
    <t>Single Family Issuer Fees</t>
  </si>
  <si>
    <t xml:space="preserve">  Application Fees</t>
  </si>
  <si>
    <t>Cost of Issuance Fees</t>
  </si>
  <si>
    <t xml:space="preserve">    Interest Income</t>
  </si>
  <si>
    <t>Grande Oaks</t>
  </si>
  <si>
    <t>fee fixed on original issue amount</t>
  </si>
  <si>
    <t>Brandywine</t>
  </si>
  <si>
    <t>Total 2006</t>
  </si>
  <si>
    <t>Hunt Club</t>
  </si>
  <si>
    <t>Total Budget, Existing Deals</t>
  </si>
  <si>
    <t>Total Budget, Existing and Anticipated Deals</t>
  </si>
  <si>
    <t xml:space="preserve">  Total COI/Application Fees</t>
  </si>
  <si>
    <t xml:space="preserve">  Ongoing Issuer Fees</t>
  </si>
  <si>
    <t xml:space="preserve">  Total Ongoing Issuer Fees</t>
  </si>
  <si>
    <t>Total Multi-family Development Fees</t>
  </si>
  <si>
    <t xml:space="preserve">     Brandywine</t>
  </si>
  <si>
    <t xml:space="preserve">Multi-family Issuer Fees </t>
  </si>
  <si>
    <t>June</t>
  </si>
  <si>
    <t>December</t>
  </si>
  <si>
    <t>January</t>
  </si>
  <si>
    <t>July</t>
  </si>
  <si>
    <t>August</t>
  </si>
  <si>
    <t>February</t>
  </si>
  <si>
    <t>October</t>
  </si>
  <si>
    <t>April</t>
  </si>
  <si>
    <t>Bond amounts reduced by historical level of bond redemptions for each issue.</t>
  </si>
  <si>
    <t xml:space="preserve">     Brandon Crossing</t>
  </si>
  <si>
    <t xml:space="preserve">     Park Springs</t>
  </si>
  <si>
    <t xml:space="preserve">     Clipper Cove</t>
  </si>
  <si>
    <t xml:space="preserve">     Lakewood Shores</t>
  </si>
  <si>
    <t xml:space="preserve">     Mobley Park</t>
  </si>
  <si>
    <t xml:space="preserve">     Grande Oaks</t>
  </si>
  <si>
    <t xml:space="preserve">     Hunt Club</t>
  </si>
  <si>
    <t>New Deals</t>
  </si>
  <si>
    <t xml:space="preserve">  Dues &amp; Subscriptions</t>
  </si>
  <si>
    <t xml:space="preserve">  Internet Website</t>
  </si>
  <si>
    <t xml:space="preserve">  Miscellaneous </t>
  </si>
  <si>
    <t xml:space="preserve">    Cost of Issuance &amp; Cap I Contribution</t>
  </si>
  <si>
    <t xml:space="preserve">  Homeless Program</t>
  </si>
  <si>
    <t>Total COI and Application Fees</t>
  </si>
  <si>
    <t>Ongoing  Issuer Fees</t>
  </si>
  <si>
    <t>Applied percentage reduction to each loan type to calculate 6 month fee</t>
  </si>
  <si>
    <t>2006 A</t>
  </si>
  <si>
    <t>2007 A</t>
  </si>
  <si>
    <t>Total Bond Request</t>
  </si>
  <si>
    <t xml:space="preserve">  Office Supplies &amp; Copying</t>
  </si>
  <si>
    <t xml:space="preserve"> Reimbursement to HFA for FA Expense</t>
  </si>
  <si>
    <t xml:space="preserve"> Issuer Fees</t>
  </si>
  <si>
    <t xml:space="preserve"> Reimbursement to HFA for FA</t>
  </si>
  <si>
    <t>Min. Issuer Fee</t>
  </si>
  <si>
    <t>Cost of Issuance- Each deal IF that deal closed</t>
  </si>
  <si>
    <t xml:space="preserve">    Marketing</t>
  </si>
  <si>
    <t>2008</t>
  </si>
  <si>
    <t>Total 2008</t>
  </si>
  <si>
    <t>Actual fee based upon some type of average amount of mortgages outstanding each month</t>
  </si>
  <si>
    <t xml:space="preserve"> Application Fee</t>
  </si>
  <si>
    <t xml:space="preserve"> Feasibility Review Fee</t>
  </si>
  <si>
    <t>Application, Review and COI Fees</t>
  </si>
  <si>
    <t>Servicing Released Premium Paid to HFA</t>
  </si>
  <si>
    <r>
      <t xml:space="preserve"> Program Income-</t>
    </r>
    <r>
      <rPr>
        <sz val="8"/>
        <rFont val="Arial"/>
        <family val="2"/>
      </rPr>
      <t>2006 Servicer Payments</t>
    </r>
  </si>
  <si>
    <r>
      <t xml:space="preserve"> Program Income-</t>
    </r>
    <r>
      <rPr>
        <sz val="8"/>
        <rFont val="Arial"/>
        <family val="2"/>
      </rPr>
      <t>2007 Servicer Payments</t>
    </r>
  </si>
  <si>
    <r>
      <t xml:space="preserve"> Program Income- </t>
    </r>
    <r>
      <rPr>
        <sz val="8"/>
        <rFont val="Arial"/>
        <family val="2"/>
      </rPr>
      <t>DPA Repayment</t>
    </r>
  </si>
  <si>
    <r>
      <t xml:space="preserve">    Financial Advisor </t>
    </r>
    <r>
      <rPr>
        <sz val="8"/>
        <rFont val="Arial"/>
        <family val="2"/>
      </rPr>
      <t>Travel Reimbursement</t>
    </r>
  </si>
  <si>
    <t xml:space="preserve">     Workshops</t>
  </si>
  <si>
    <t xml:space="preserve">    Financial Advisor Travel Expenses</t>
  </si>
  <si>
    <t xml:space="preserve">    Downpayment Assistance</t>
  </si>
  <si>
    <t xml:space="preserve">     Board Travel (conference &amp; FHFC))   </t>
  </si>
  <si>
    <t xml:space="preserve">     Conference Registration</t>
  </si>
  <si>
    <t xml:space="preserve">     Board Travel- conference &amp; FHFC</t>
  </si>
  <si>
    <t xml:space="preserve">   USF Training Program (CRED)</t>
  </si>
  <si>
    <t xml:space="preserve">   MF COI Loans</t>
  </si>
  <si>
    <t xml:space="preserve">  MF COI Loans</t>
  </si>
  <si>
    <t xml:space="preserve">  USF Training Program (CRED)</t>
  </si>
  <si>
    <t xml:space="preserve"> 2007 Miscellaneous Income</t>
  </si>
  <si>
    <t>2007 Semi-Annual Fees</t>
  </si>
  <si>
    <t>2006 Semi-Annual Fees</t>
  </si>
  <si>
    <r>
      <t xml:space="preserve">  Program Income- </t>
    </r>
    <r>
      <rPr>
        <sz val="8"/>
        <rFont val="Arial"/>
        <family val="2"/>
      </rPr>
      <t>DPA Repayment</t>
    </r>
  </si>
  <si>
    <t xml:space="preserve">  2007 Miscellaneous Income</t>
  </si>
  <si>
    <t>Est. Low Rate Bonds Paid through 3-31-10</t>
  </si>
  <si>
    <t>Est. Low Rate Bonds Outstanding 3-31-10</t>
  </si>
  <si>
    <t>Est. Assisted Bonds Paid through 3-31-10</t>
  </si>
  <si>
    <t>Est. Assisted Bonds Outstanding 3-31-10</t>
  </si>
  <si>
    <t>Took actual percentage reduction in each loan type from 10-1-08 to 10-1-09</t>
  </si>
  <si>
    <t>Bank of Tampa</t>
  </si>
  <si>
    <t>Bank of America</t>
  </si>
  <si>
    <t xml:space="preserve">     Bond Application Fees- 1 deal</t>
  </si>
  <si>
    <t xml:space="preserve">     Feasibility Review Fees- 1 deal</t>
  </si>
  <si>
    <t>Tampa Housing Authority Deal</t>
  </si>
  <si>
    <t xml:space="preserve">  Single Family Extension- Rating Agency</t>
  </si>
  <si>
    <t xml:space="preserve">  Unrealized Gain on Investments</t>
  </si>
  <si>
    <t xml:space="preserve">  Unrealized Loss on Investments</t>
  </si>
  <si>
    <t xml:space="preserve">  Other Expenses</t>
  </si>
  <si>
    <t xml:space="preserve">  Total Other Expenses</t>
  </si>
  <si>
    <t xml:space="preserve"> 2000 Sale of MBS </t>
  </si>
  <si>
    <t xml:space="preserve"> 2006 Semi-Annual Fees</t>
  </si>
  <si>
    <t xml:space="preserve"> 2007 Semi-Annual Fees</t>
  </si>
  <si>
    <t xml:space="preserve"> 2006 Cost of Issuance</t>
  </si>
  <si>
    <t xml:space="preserve"> 1998 Fees</t>
  </si>
  <si>
    <t xml:space="preserve"> 1997 Fees</t>
  </si>
  <si>
    <t xml:space="preserve">   Homeless Program</t>
  </si>
  <si>
    <t xml:space="preserve">   Other Programs</t>
  </si>
  <si>
    <t xml:space="preserve">  Other Programs</t>
  </si>
  <si>
    <t>2009/2010 Cost of Issuance &amp; Application Fees</t>
  </si>
  <si>
    <t>Bonds Outstanding 10-1-10</t>
  </si>
  <si>
    <t>10/1/10-9/30/11</t>
  </si>
  <si>
    <t>Sabal Ridge II</t>
  </si>
  <si>
    <t>Cristina Woods</t>
  </si>
  <si>
    <t>October 2010 fees based upon actual fees paid, not percentage of outstanding mortgages</t>
  </si>
  <si>
    <t xml:space="preserve">    as of 10-1-10</t>
  </si>
  <si>
    <t>October 2010 based upon actual payment received</t>
  </si>
  <si>
    <t>2009 Semi-Annual Fees</t>
  </si>
  <si>
    <t xml:space="preserve">August </t>
  </si>
  <si>
    <t>2000 Fees</t>
  </si>
  <si>
    <t xml:space="preserve">2001 Sale of MBS </t>
  </si>
  <si>
    <t>2001 Fees</t>
  </si>
  <si>
    <t>Other Income</t>
  </si>
  <si>
    <t xml:space="preserve">    Premium/Discount on Investments</t>
  </si>
  <si>
    <t xml:space="preserve">    Net Gain on Investments</t>
  </si>
  <si>
    <t>Total Other Income</t>
  </si>
  <si>
    <t xml:space="preserve">   Issuer Fees</t>
  </si>
  <si>
    <t xml:space="preserve">   Reimbursement to HFA for FA</t>
  </si>
  <si>
    <t xml:space="preserve">   Reimbursement to HFA for FA Expense</t>
  </si>
  <si>
    <t xml:space="preserve">   Application Fee</t>
  </si>
  <si>
    <t xml:space="preserve">   Feasibility Review Fee</t>
  </si>
  <si>
    <t>Loans Purchased</t>
  </si>
  <si>
    <t>FHA</t>
  </si>
  <si>
    <t>2006 Balance of Admin Fund</t>
  </si>
  <si>
    <r>
      <t xml:space="preserve"> Program Income-</t>
    </r>
    <r>
      <rPr>
        <sz val="8"/>
        <rFont val="Arial"/>
        <family val="2"/>
      </rPr>
      <t>2010 Servicer Payments</t>
    </r>
  </si>
  <si>
    <r>
      <t xml:space="preserve">  Program Income-</t>
    </r>
    <r>
      <rPr>
        <sz val="8"/>
        <rFont val="Arial"/>
        <family val="2"/>
      </rPr>
      <t>2010 Servicer Payments</t>
    </r>
  </si>
  <si>
    <t xml:space="preserve">     2006 Single Family Aribitrage Rebate Fee</t>
  </si>
  <si>
    <t xml:space="preserve">   Sadowski Education Effort</t>
  </si>
  <si>
    <t xml:space="preserve">  Sadowski Education Effort</t>
  </si>
  <si>
    <t>2007 Balance of Admin Fund</t>
  </si>
  <si>
    <t xml:space="preserve"> 2007 Balance of Admin Fund</t>
  </si>
  <si>
    <t>PNC</t>
  </si>
  <si>
    <t>SunTrust</t>
  </si>
  <si>
    <t xml:space="preserve">    2006 Single Family: Maintaining Rating </t>
  </si>
  <si>
    <t xml:space="preserve"> Reimburse for NIBP Counsel</t>
  </si>
  <si>
    <t>2010</t>
  </si>
  <si>
    <t xml:space="preserve">     Sabal Ridge II</t>
  </si>
  <si>
    <t xml:space="preserve">     Cristina Woods</t>
  </si>
  <si>
    <t>2011</t>
  </si>
  <si>
    <t>The Ella</t>
  </si>
  <si>
    <t>fixed fee on original issue amount</t>
  </si>
  <si>
    <t xml:space="preserve">     The Ella</t>
  </si>
  <si>
    <t>Kensington Gardens II</t>
  </si>
  <si>
    <t xml:space="preserve">     Kensington Gardens II</t>
  </si>
  <si>
    <t>Actual Loans 10-1-11</t>
  </si>
  <si>
    <t>Estimated Loans 4-1-12</t>
  </si>
  <si>
    <t>Detailed Budget for Fiscal Year 2011-2012</t>
  </si>
  <si>
    <t>Fiscal Year 2011-2012 Budget</t>
  </si>
  <si>
    <t>10/1/11-9/30/12</t>
  </si>
  <si>
    <t>New Deal #1</t>
  </si>
  <si>
    <t>Checking and Money Markets</t>
  </si>
  <si>
    <t>BB&amp;T Checking</t>
  </si>
  <si>
    <t>Whitney</t>
  </si>
  <si>
    <t>RBC</t>
  </si>
  <si>
    <t>SBA</t>
  </si>
  <si>
    <t>CD's</t>
  </si>
  <si>
    <t>Regions</t>
  </si>
  <si>
    <t>EverBank</t>
  </si>
  <si>
    <t>Total CD's</t>
  </si>
  <si>
    <t>BONY GNMA</t>
  </si>
  <si>
    <t>Fidelity Fund</t>
  </si>
  <si>
    <t xml:space="preserve">   Checking and Money Market</t>
  </si>
  <si>
    <t xml:space="preserve">   Certificates of Deposit</t>
  </si>
  <si>
    <t xml:space="preserve">   GNMA's (BONY)</t>
  </si>
  <si>
    <t xml:space="preserve">   Fidelity Fund</t>
  </si>
  <si>
    <t xml:space="preserve">   SBA Account</t>
  </si>
  <si>
    <t>2010-2011 Deals</t>
  </si>
  <si>
    <t xml:space="preserve">     Bond Application Fees- </t>
  </si>
  <si>
    <t xml:space="preserve">     Feasibility Review Fees- </t>
  </si>
  <si>
    <t xml:space="preserve">Application Fees   </t>
  </si>
  <si>
    <t>Fiscal Year 2011-2012</t>
  </si>
  <si>
    <t xml:space="preserve">Fiscal Year 2011-2012 Budget        </t>
  </si>
  <si>
    <t>10-1-11 Bond Balance</t>
  </si>
  <si>
    <t>10-11</t>
  </si>
  <si>
    <t>11-11</t>
  </si>
  <si>
    <t>12-11</t>
  </si>
  <si>
    <t>1-12</t>
  </si>
  <si>
    <t>2-12</t>
  </si>
  <si>
    <t>3-12</t>
  </si>
  <si>
    <t>4-12</t>
  </si>
  <si>
    <t>5-12</t>
  </si>
  <si>
    <t>6-12</t>
  </si>
  <si>
    <t>7-12</t>
  </si>
  <si>
    <t>8-12</t>
  </si>
  <si>
    <t>9-12</t>
  </si>
  <si>
    <t xml:space="preserve"> 2009 Semi-Annual Fees</t>
  </si>
  <si>
    <t xml:space="preserve">  Premium Discount on Investment (FMV)</t>
  </si>
  <si>
    <t xml:space="preserve">  Net Gain on Investments</t>
  </si>
</sst>
</file>

<file path=xl/styles.xml><?xml version="1.0" encoding="utf-8"?>
<styleSheet xmlns="http://schemas.openxmlformats.org/spreadsheetml/2006/main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0.0%"/>
    <numFmt numFmtId="166" formatCode="0.000%"/>
    <numFmt numFmtId="167" formatCode="_(* #,##0_);_(* \(#,##0\);_(* &quot;-&quot;??_);_(@_)"/>
    <numFmt numFmtId="168" formatCode="0.0000%"/>
    <numFmt numFmtId="169" formatCode="0.00000%"/>
    <numFmt numFmtId="170" formatCode="_(&quot;$&quot;* #,##0_);_(&quot;$&quot;* \(#,##0\);_(&quot;$&quot;* &quot;-&quot;??_);_(@_)"/>
    <numFmt numFmtId="171" formatCode="[$-409]mmmm\-yy;@"/>
  </numFmts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99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18">
    <xf numFmtId="0" fontId="0" fillId="0" borderId="0" xfId="0"/>
    <xf numFmtId="37" fontId="0" fillId="0" borderId="0" xfId="0" applyNumberFormat="1"/>
    <xf numFmtId="17" fontId="0" fillId="0" borderId="0" xfId="0" applyNumberFormat="1"/>
    <xf numFmtId="37" fontId="2" fillId="0" borderId="0" xfId="0" applyNumberFormat="1" applyFont="1"/>
    <xf numFmtId="17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0" fillId="0" borderId="1" xfId="0" applyNumberFormat="1" applyBorder="1"/>
    <xf numFmtId="37" fontId="0" fillId="0" borderId="2" xfId="0" applyNumberFormat="1" applyBorder="1"/>
    <xf numFmtId="37" fontId="0" fillId="0" borderId="3" xfId="0" applyNumberFormat="1" applyBorder="1"/>
    <xf numFmtId="37" fontId="4" fillId="0" borderId="2" xfId="3" applyNumberFormat="1" applyFont="1" applyBorder="1" applyAlignment="1" applyProtection="1"/>
    <xf numFmtId="37" fontId="0" fillId="0" borderId="0" xfId="0" applyNumberFormat="1" applyBorder="1"/>
    <xf numFmtId="37" fontId="4" fillId="0" borderId="0" xfId="0" applyNumberFormat="1" applyFont="1"/>
    <xf numFmtId="164" fontId="2" fillId="0" borderId="0" xfId="0" applyNumberFormat="1" applyFont="1"/>
    <xf numFmtId="10" fontId="0" fillId="0" borderId="0" xfId="0" applyNumberFormat="1"/>
    <xf numFmtId="17" fontId="2" fillId="0" borderId="0" xfId="0" applyNumberFormat="1" applyFont="1"/>
    <xf numFmtId="37" fontId="5" fillId="0" borderId="0" xfId="0" applyNumberFormat="1" applyFont="1"/>
    <xf numFmtId="37" fontId="6" fillId="0" borderId="0" xfId="0" applyNumberFormat="1" applyFont="1"/>
    <xf numFmtId="37" fontId="0" fillId="0" borderId="0" xfId="0" applyNumberFormat="1" applyAlignment="1">
      <alignment horizontal="centerContinuous"/>
    </xf>
    <xf numFmtId="166" fontId="0" fillId="0" borderId="0" xfId="0" applyNumberFormat="1"/>
    <xf numFmtId="167" fontId="0" fillId="0" borderId="0" xfId="1" applyNumberFormat="1" applyFont="1"/>
    <xf numFmtId="37" fontId="0" fillId="0" borderId="0" xfId="0" applyNumberFormat="1" applyFill="1"/>
    <xf numFmtId="37" fontId="0" fillId="0" borderId="0" xfId="0" applyNumberFormat="1" applyFill="1" applyBorder="1"/>
    <xf numFmtId="37" fontId="0" fillId="0" borderId="2" xfId="0" applyNumberFormat="1" applyFill="1" applyBorder="1"/>
    <xf numFmtId="164" fontId="2" fillId="0" borderId="0" xfId="0" applyNumberFormat="1" applyFont="1" applyAlignment="1">
      <alignment horizontal="right"/>
    </xf>
    <xf numFmtId="168" fontId="4" fillId="0" borderId="0" xfId="0" applyNumberFormat="1" applyFont="1"/>
    <xf numFmtId="37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9" fontId="0" fillId="0" borderId="0" xfId="0" applyNumberFormat="1"/>
    <xf numFmtId="1" fontId="2" fillId="0" borderId="0" xfId="0" applyNumberFormat="1" applyFont="1"/>
    <xf numFmtId="17" fontId="0" fillId="0" borderId="0" xfId="0" applyNumberFormat="1" applyBorder="1"/>
    <xf numFmtId="37" fontId="2" fillId="0" borderId="0" xfId="0" applyNumberFormat="1" applyFont="1" applyBorder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37" fontId="0" fillId="0" borderId="0" xfId="0" quotePrefix="1" applyNumberForma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37" fontId="0" fillId="2" borderId="0" xfId="0" applyNumberFormat="1" applyFill="1"/>
    <xf numFmtId="37" fontId="0" fillId="2" borderId="0" xfId="0" applyNumberFormat="1" applyFill="1" applyBorder="1"/>
    <xf numFmtId="37" fontId="2" fillId="2" borderId="0" xfId="0" applyNumberFormat="1" applyFont="1" applyFill="1"/>
    <xf numFmtId="10" fontId="0" fillId="2" borderId="0" xfId="0" applyNumberFormat="1" applyFill="1"/>
    <xf numFmtId="37" fontId="2" fillId="0" borderId="3" xfId="0" applyNumberFormat="1" applyFont="1" applyBorder="1"/>
    <xf numFmtId="37" fontId="2" fillId="0" borderId="1" xfId="0" applyNumberFormat="1" applyFont="1" applyBorder="1"/>
    <xf numFmtId="37" fontId="2" fillId="0" borderId="2" xfId="0" applyNumberFormat="1" applyFont="1" applyBorder="1"/>
    <xf numFmtId="49" fontId="2" fillId="0" borderId="0" xfId="1" applyNumberFormat="1" applyFont="1" applyAlignment="1">
      <alignment horizontal="right"/>
    </xf>
    <xf numFmtId="37" fontId="2" fillId="0" borderId="4" xfId="0" applyNumberFormat="1" applyFont="1" applyBorder="1"/>
    <xf numFmtId="37" fontId="2" fillId="2" borderId="0" xfId="0" applyNumberFormat="1" applyFont="1" applyFill="1" applyAlignment="1">
      <alignment horizontal="center"/>
    </xf>
    <xf numFmtId="17" fontId="2" fillId="2" borderId="0" xfId="0" applyNumberFormat="1" applyFont="1" applyFill="1" applyAlignment="1">
      <alignment horizontal="center"/>
    </xf>
    <xf numFmtId="0" fontId="0" fillId="0" borderId="0" xfId="0" applyBorder="1"/>
    <xf numFmtId="37" fontId="0" fillId="3" borderId="0" xfId="0" applyNumberFormat="1" applyFill="1"/>
    <xf numFmtId="165" fontId="0" fillId="0" borderId="0" xfId="4" applyNumberFormat="1" applyFont="1"/>
    <xf numFmtId="37" fontId="0" fillId="4" borderId="0" xfId="0" applyNumberFormat="1" applyFill="1"/>
    <xf numFmtId="37" fontId="0" fillId="5" borderId="0" xfId="0" applyNumberFormat="1" applyFill="1"/>
    <xf numFmtId="37" fontId="0" fillId="4" borderId="0" xfId="0" applyNumberFormat="1" applyFill="1" applyBorder="1"/>
    <xf numFmtId="37" fontId="0" fillId="5" borderId="0" xfId="0" applyNumberFormat="1" applyFill="1" applyBorder="1"/>
    <xf numFmtId="37" fontId="0" fillId="6" borderId="0" xfId="0" applyNumberFormat="1" applyFill="1"/>
    <xf numFmtId="37" fontId="0" fillId="6" borderId="0" xfId="0" applyNumberFormat="1" applyFill="1" applyBorder="1"/>
    <xf numFmtId="37" fontId="0" fillId="0" borderId="5" xfId="0" applyNumberFormat="1" applyBorder="1"/>
    <xf numFmtId="1" fontId="0" fillId="0" borderId="0" xfId="2" applyNumberFormat="1" applyFont="1"/>
    <xf numFmtId="37" fontId="2" fillId="0" borderId="0" xfId="0" applyNumberFormat="1" applyFont="1" applyAlignment="1">
      <alignment horizontal="left"/>
    </xf>
    <xf numFmtId="171" fontId="0" fillId="0" borderId="0" xfId="0" applyNumberFormat="1"/>
    <xf numFmtId="10" fontId="0" fillId="0" borderId="0" xfId="4" applyNumberFormat="1" applyFont="1"/>
    <xf numFmtId="49" fontId="0" fillId="0" borderId="0" xfId="0" applyNumberFormat="1"/>
    <xf numFmtId="0" fontId="0" fillId="0" borderId="0" xfId="0" applyBorder="1" applyAlignment="1">
      <alignment horizontal="center"/>
    </xf>
    <xf numFmtId="37" fontId="4" fillId="0" borderId="0" xfId="3" applyNumberFormat="1" applyFont="1" applyBorder="1" applyAlignment="1" applyProtection="1"/>
    <xf numFmtId="164" fontId="2" fillId="5" borderId="0" xfId="0" applyNumberFormat="1" applyFont="1" applyFill="1"/>
    <xf numFmtId="37" fontId="6" fillId="5" borderId="0" xfId="0" applyNumberFormat="1" applyFont="1" applyFill="1"/>
    <xf numFmtId="10" fontId="0" fillId="5" borderId="0" xfId="0" applyNumberFormat="1" applyFill="1"/>
    <xf numFmtId="37" fontId="5" fillId="5" borderId="0" xfId="0" applyNumberFormat="1" applyFont="1" applyFill="1"/>
    <xf numFmtId="37" fontId="0" fillId="5" borderId="4" xfId="0" applyNumberFormat="1" applyFill="1" applyBorder="1"/>
    <xf numFmtId="37" fontId="0" fillId="7" borderId="0" xfId="0" applyNumberFormat="1" applyFill="1"/>
    <xf numFmtId="37" fontId="2" fillId="5" borderId="0" xfId="0" applyNumberFormat="1" applyFont="1" applyFill="1"/>
    <xf numFmtId="37" fontId="0" fillId="8" borderId="0" xfId="0" applyNumberFormat="1" applyFill="1"/>
    <xf numFmtId="37" fontId="4" fillId="0" borderId="0" xfId="0" applyNumberFormat="1" applyFont="1" applyFill="1"/>
    <xf numFmtId="37" fontId="0" fillId="3" borderId="1" xfId="0" applyNumberFormat="1" applyFill="1" applyBorder="1"/>
    <xf numFmtId="37" fontId="0" fillId="2" borderId="1" xfId="0" applyNumberFormat="1" applyFill="1" applyBorder="1"/>
    <xf numFmtId="37" fontId="0" fillId="8" borderId="0" xfId="0" applyNumberFormat="1" applyFill="1" applyBorder="1"/>
    <xf numFmtId="170" fontId="0" fillId="0" borderId="0" xfId="2" applyNumberFormat="1" applyFont="1"/>
    <xf numFmtId="37" fontId="0" fillId="3" borderId="4" xfId="0" applyNumberFormat="1" applyFill="1" applyBorder="1"/>
    <xf numFmtId="37" fontId="0" fillId="0" borderId="4" xfId="0" applyNumberFormat="1" applyBorder="1"/>
    <xf numFmtId="37" fontId="2" fillId="0" borderId="5" xfId="0" applyNumberFormat="1" applyFont="1" applyBorder="1"/>
    <xf numFmtId="37" fontId="0" fillId="9" borderId="0" xfId="0" applyNumberFormat="1" applyFill="1"/>
    <xf numFmtId="0" fontId="2" fillId="0" borderId="0" xfId="0" applyNumberFormat="1" applyFont="1"/>
    <xf numFmtId="166" fontId="0" fillId="0" borderId="0" xfId="4" applyNumberFormat="1" applyFont="1"/>
    <xf numFmtId="37" fontId="0" fillId="0" borderId="6" xfId="0" applyNumberFormat="1" applyBorder="1"/>
    <xf numFmtId="37" fontId="0" fillId="8" borderId="2" xfId="0" applyNumberFormat="1" applyFill="1" applyBorder="1"/>
    <xf numFmtId="168" fontId="0" fillId="0" borderId="0" xfId="4" applyNumberFormat="1" applyFont="1"/>
    <xf numFmtId="37" fontId="7" fillId="0" borderId="0" xfId="0" applyNumberFormat="1" applyFont="1"/>
    <xf numFmtId="37" fontId="4" fillId="0" borderId="0" xfId="0" applyNumberFormat="1" applyFont="1" applyAlignment="1">
      <alignment wrapText="1"/>
    </xf>
    <xf numFmtId="166" fontId="4" fillId="0" borderId="0" xfId="4" applyNumberFormat="1" applyFont="1"/>
    <xf numFmtId="37" fontId="7" fillId="0" borderId="0" xfId="0" applyNumberFormat="1" applyFont="1" applyAlignment="1">
      <alignment wrapText="1"/>
    </xf>
    <xf numFmtId="49" fontId="4" fillId="0" borderId="0" xfId="0" applyNumberFormat="1" applyFont="1"/>
    <xf numFmtId="0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37" fontId="4" fillId="0" borderId="0" xfId="0" applyNumberFormat="1" applyFont="1" applyBorder="1"/>
    <xf numFmtId="37" fontId="4" fillId="0" borderId="1" xfId="0" applyNumberFormat="1" applyFont="1" applyFill="1" applyBorder="1"/>
    <xf numFmtId="37" fontId="4" fillId="0" borderId="0" xfId="0" applyNumberFormat="1" applyFont="1" applyFill="1" applyBorder="1"/>
    <xf numFmtId="37" fontId="4" fillId="0" borderId="2" xfId="0" applyNumberFormat="1" applyFont="1" applyBorder="1"/>
    <xf numFmtId="44" fontId="0" fillId="0" borderId="0" xfId="2" applyFont="1"/>
    <xf numFmtId="37" fontId="2" fillId="0" borderId="0" xfId="0" applyNumberFormat="1" applyFont="1" applyFill="1"/>
    <xf numFmtId="49" fontId="4" fillId="0" borderId="0" xfId="0" applyNumberFormat="1" applyFont="1" applyFill="1"/>
    <xf numFmtId="49" fontId="0" fillId="0" borderId="0" xfId="0" applyNumberFormat="1" applyFill="1"/>
    <xf numFmtId="0" fontId="4" fillId="0" borderId="0" xfId="0" applyNumberFormat="1" applyFont="1" applyFill="1" applyAlignment="1">
      <alignment horizontal="left"/>
    </xf>
    <xf numFmtId="0" fontId="8" fillId="0" borderId="0" xfId="0" applyNumberFormat="1" applyFont="1" applyFill="1" applyAlignment="1">
      <alignment horizontal="left"/>
    </xf>
    <xf numFmtId="0" fontId="0" fillId="0" borderId="0" xfId="0" applyNumberFormat="1" applyFill="1" applyAlignment="1">
      <alignment horizontal="left"/>
    </xf>
    <xf numFmtId="49" fontId="4" fillId="0" borderId="0" xfId="0" applyNumberFormat="1" applyFont="1" applyFill="1" applyAlignment="1">
      <alignment horizontal="left"/>
    </xf>
    <xf numFmtId="37" fontId="8" fillId="0" borderId="0" xfId="0" applyNumberFormat="1" applyFont="1"/>
    <xf numFmtId="37" fontId="2" fillId="0" borderId="0" xfId="0" applyNumberFormat="1" applyFont="1" applyAlignment="1">
      <alignment wrapText="1"/>
    </xf>
    <xf numFmtId="37" fontId="2" fillId="0" borderId="0" xfId="0" applyNumberFormat="1" applyFont="1" applyBorder="1"/>
    <xf numFmtId="37" fontId="0" fillId="10" borderId="0" xfId="0" applyNumberFormat="1" applyFill="1"/>
    <xf numFmtId="37" fontId="2" fillId="10" borderId="0" xfId="0" applyNumberFormat="1" applyFont="1" applyFill="1" applyBorder="1"/>
    <xf numFmtId="9" fontId="0" fillId="0" borderId="0" xfId="4" applyFont="1"/>
    <xf numFmtId="9" fontId="4" fillId="0" borderId="0" xfId="4" applyFont="1"/>
    <xf numFmtId="37" fontId="1" fillId="0" borderId="0" xfId="0" applyNumberFormat="1" applyFont="1"/>
    <xf numFmtId="44" fontId="7" fillId="0" borderId="0" xfId="2" applyFont="1" applyAlignment="1">
      <alignment wrapText="1"/>
    </xf>
    <xf numFmtId="49" fontId="1" fillId="0" borderId="0" xfId="0" applyNumberFormat="1" applyFont="1"/>
    <xf numFmtId="37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7" fontId="1" fillId="0" borderId="2" xfId="0" applyNumberFormat="1" applyFont="1" applyBorder="1"/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0"/>
  <tableStyles count="0" defaultTableStyle="TableStyleMedium9" defaultPivotStyle="PivotStyleLight16"/>
  <colors>
    <mruColors>
      <color rgb="FFFF99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76"/>
  <sheetViews>
    <sheetView tabSelected="1" zoomScaleNormal="100" workbookViewId="0">
      <pane ySplit="1530" topLeftCell="A131" activePane="bottomLeft"/>
      <selection activeCell="B4" sqref="B4"/>
      <selection pane="bottomLeft" activeCell="F155" sqref="F155"/>
    </sheetView>
  </sheetViews>
  <sheetFormatPr defaultRowHeight="12.75"/>
  <cols>
    <col min="1" max="1" width="3.7109375" style="1" customWidth="1"/>
    <col min="2" max="2" width="37.7109375" style="1" customWidth="1"/>
    <col min="3" max="4" width="2.140625" style="1" customWidth="1"/>
    <col min="5" max="5" width="18.85546875" style="1" customWidth="1"/>
    <col min="6" max="6" width="3.7109375" style="1" customWidth="1"/>
    <col min="7" max="7" width="15.85546875" style="1" customWidth="1"/>
    <col min="8" max="8" width="18" style="1" customWidth="1"/>
    <col min="9" max="9" width="3.7109375" style="1" customWidth="1"/>
    <col min="10" max="10" width="14" style="1" customWidth="1"/>
    <col min="11" max="11" width="12.140625" style="1" customWidth="1"/>
    <col min="12" max="12" width="14" style="1" bestFit="1" customWidth="1"/>
    <col min="13" max="14" width="14" bestFit="1" customWidth="1"/>
    <col min="15" max="16384" width="9.140625" style="1"/>
  </cols>
  <sheetData>
    <row r="1" spans="1:30">
      <c r="B1" s="5"/>
      <c r="C1" s="32"/>
      <c r="D1" s="32"/>
      <c r="E1" s="32"/>
      <c r="F1" s="34" t="s">
        <v>0</v>
      </c>
      <c r="G1" s="34"/>
      <c r="H1" s="34"/>
      <c r="K1" s="32"/>
      <c r="L1" s="32"/>
      <c r="M1" s="32"/>
      <c r="N1" s="32"/>
    </row>
    <row r="2" spans="1:30">
      <c r="B2" s="5"/>
      <c r="C2" s="32"/>
      <c r="D2" s="32"/>
      <c r="E2" s="32"/>
      <c r="F2" s="34" t="s">
        <v>88</v>
      </c>
      <c r="G2" s="34"/>
      <c r="H2" s="34"/>
      <c r="K2" s="32"/>
      <c r="L2" s="32"/>
      <c r="M2" s="32"/>
      <c r="N2" s="32"/>
    </row>
    <row r="3" spans="1:30">
      <c r="B3" s="5"/>
      <c r="C3" s="32"/>
      <c r="D3" s="32"/>
      <c r="E3" s="32"/>
      <c r="F3" s="34" t="s">
        <v>246</v>
      </c>
      <c r="G3" s="34"/>
      <c r="H3" s="34"/>
      <c r="K3" s="32"/>
      <c r="L3" s="32"/>
      <c r="M3" s="32"/>
      <c r="N3" s="32"/>
    </row>
    <row r="4" spans="1:30">
      <c r="A4" s="36"/>
      <c r="B4" s="36"/>
      <c r="C4" s="36"/>
      <c r="D4" s="36"/>
      <c r="E4" s="36"/>
      <c r="F4" s="36"/>
      <c r="G4" s="36"/>
      <c r="H4" s="36"/>
      <c r="I4" s="36"/>
    </row>
    <row r="5" spans="1:30">
      <c r="A5" s="36"/>
      <c r="E5" s="5" t="s">
        <v>38</v>
      </c>
      <c r="F5" s="36"/>
      <c r="G5" s="5" t="s">
        <v>1</v>
      </c>
      <c r="H5" s="5" t="s">
        <v>38</v>
      </c>
      <c r="I5" s="45"/>
      <c r="J5" s="5"/>
      <c r="K5" s="5"/>
      <c r="M5" s="30"/>
    </row>
    <row r="6" spans="1:30">
      <c r="A6" s="36"/>
      <c r="B6" s="3" t="s">
        <v>2</v>
      </c>
      <c r="E6" s="4" t="s">
        <v>247</v>
      </c>
      <c r="F6" s="36"/>
      <c r="G6" s="4" t="s">
        <v>200</v>
      </c>
      <c r="H6" s="4" t="s">
        <v>200</v>
      </c>
      <c r="I6" s="46"/>
      <c r="J6" s="4"/>
      <c r="K6" s="4"/>
      <c r="M6" s="3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>
      <c r="A7" s="36"/>
      <c r="B7" s="36"/>
      <c r="C7" s="36"/>
      <c r="D7" s="36"/>
      <c r="E7" s="36"/>
      <c r="F7" s="36"/>
      <c r="G7" s="36"/>
      <c r="H7" s="36"/>
      <c r="I7" s="36"/>
      <c r="K7"/>
      <c r="M7" s="47"/>
    </row>
    <row r="8" spans="1:30">
      <c r="A8" s="36"/>
      <c r="B8" s="3" t="s">
        <v>3</v>
      </c>
      <c r="F8" s="36"/>
      <c r="I8" s="36"/>
      <c r="K8"/>
      <c r="M8" s="47"/>
    </row>
    <row r="9" spans="1:30">
      <c r="A9" s="36"/>
      <c r="B9" s="112" t="s">
        <v>260</v>
      </c>
      <c r="E9" s="1">
        <f>+'Detail Budget'!P8</f>
        <v>2507.5</v>
      </c>
      <c r="F9" s="36"/>
      <c r="G9" s="1">
        <f>+'Detail Budget'!Q8</f>
        <v>720.86</v>
      </c>
      <c r="H9" s="1">
        <f>+'Detail Budget'!R8</f>
        <v>4</v>
      </c>
      <c r="I9" s="36"/>
      <c r="K9" s="49"/>
      <c r="M9" s="10"/>
    </row>
    <row r="10" spans="1:30">
      <c r="A10" s="36"/>
      <c r="B10" s="112" t="s">
        <v>261</v>
      </c>
      <c r="E10" s="1">
        <f>+'Detail Budget'!P9</f>
        <v>3420</v>
      </c>
      <c r="F10" s="36"/>
      <c r="G10" s="1">
        <f>+'Detail Budget'!Q9</f>
        <v>13479.91</v>
      </c>
      <c r="H10" s="1">
        <f>+'Detail Budget'!R9</f>
        <v>14667</v>
      </c>
      <c r="I10" s="36"/>
      <c r="K10" s="49"/>
      <c r="M10" s="10"/>
    </row>
    <row r="11" spans="1:30">
      <c r="A11" s="36"/>
      <c r="B11" s="112" t="s">
        <v>262</v>
      </c>
      <c r="E11" s="1">
        <f>+'Detail Budget'!P10</f>
        <v>16800</v>
      </c>
      <c r="F11" s="36"/>
      <c r="G11" s="1">
        <f>+'Detail Budget'!Q10</f>
        <v>0</v>
      </c>
      <c r="H11" s="1">
        <f>+'Detail Budget'!R10</f>
        <v>3438</v>
      </c>
      <c r="I11" s="36"/>
      <c r="K11" s="49"/>
      <c r="M11" s="10"/>
    </row>
    <row r="12" spans="1:30">
      <c r="A12" s="36"/>
      <c r="B12" s="112" t="s">
        <v>263</v>
      </c>
      <c r="E12" s="1">
        <f>+'Detail Budget'!P11</f>
        <v>240</v>
      </c>
      <c r="F12" s="36"/>
      <c r="G12" s="1">
        <f>+'Detail Budget'!Q11</f>
        <v>273.08</v>
      </c>
      <c r="H12" s="1">
        <f>+'Detail Budget'!R11</f>
        <v>803</v>
      </c>
      <c r="I12" s="36"/>
      <c r="K12" s="49"/>
      <c r="M12" s="10"/>
    </row>
    <row r="13" spans="1:30">
      <c r="A13" s="36"/>
      <c r="B13" s="112" t="s">
        <v>264</v>
      </c>
      <c r="E13" s="1">
        <f>+'Detail Budget'!P12</f>
        <v>60</v>
      </c>
      <c r="F13" s="37"/>
      <c r="G13" s="1">
        <f>+'Detail Budget'!Q12</f>
        <v>59.34</v>
      </c>
      <c r="H13" s="1">
        <f>+'Detail Budget'!R12</f>
        <v>36</v>
      </c>
      <c r="I13" s="37"/>
      <c r="K13" s="49"/>
      <c r="M13" s="10"/>
    </row>
    <row r="14" spans="1:30">
      <c r="A14" s="36"/>
      <c r="B14" s="6" t="s">
        <v>4</v>
      </c>
      <c r="C14" s="6"/>
      <c r="D14" s="6"/>
      <c r="E14" s="6">
        <f>+'Detail Budget'!P13</f>
        <v>23027.5</v>
      </c>
      <c r="F14" s="37"/>
      <c r="G14" s="6">
        <f>SUM(G9:G13)</f>
        <v>14533.19</v>
      </c>
      <c r="H14" s="6">
        <f>+'Detail Budget'!R13</f>
        <v>18948</v>
      </c>
      <c r="I14" s="37"/>
      <c r="K14" s="97"/>
      <c r="M14" s="10"/>
    </row>
    <row r="15" spans="1:30">
      <c r="A15" s="36"/>
      <c r="B15" s="36"/>
      <c r="C15" s="36"/>
      <c r="D15" s="36"/>
      <c r="E15" s="36"/>
      <c r="F15" s="36"/>
      <c r="G15" s="36"/>
      <c r="H15" s="36"/>
      <c r="I15" s="36"/>
      <c r="M15" s="10"/>
    </row>
    <row r="16" spans="1:30">
      <c r="A16" s="36"/>
      <c r="B16" s="1" t="s">
        <v>5</v>
      </c>
      <c r="E16" s="1">
        <v>0</v>
      </c>
      <c r="F16" s="36"/>
      <c r="I16" s="36"/>
      <c r="M16" s="10"/>
    </row>
    <row r="17" spans="1:13">
      <c r="A17" s="36"/>
      <c r="B17" s="36"/>
      <c r="C17" s="36"/>
      <c r="D17" s="36"/>
      <c r="E17" s="36"/>
      <c r="F17" s="36"/>
      <c r="G17" s="36"/>
      <c r="H17" s="36"/>
      <c r="I17" s="36"/>
      <c r="M17" s="10"/>
    </row>
    <row r="18" spans="1:13">
      <c r="A18" s="36"/>
      <c r="B18" s="3" t="s">
        <v>198</v>
      </c>
      <c r="F18" s="36"/>
      <c r="I18" s="36"/>
      <c r="M18" s="10"/>
    </row>
    <row r="19" spans="1:13">
      <c r="A19" s="36"/>
      <c r="B19" s="1" t="s">
        <v>153</v>
      </c>
      <c r="F19" s="36"/>
      <c r="I19" s="36"/>
      <c r="M19" s="10"/>
    </row>
    <row r="20" spans="1:13">
      <c r="A20" s="36"/>
      <c r="B20" s="11" t="s">
        <v>181</v>
      </c>
      <c r="E20" s="1">
        <f>+'Detail Budget'!P23</f>
        <v>0</v>
      </c>
      <c r="F20" s="36"/>
      <c r="G20" s="1">
        <f>+'Detail Budget'!Q23</f>
        <v>21538</v>
      </c>
      <c r="H20" s="1">
        <f>+'Detail Budget'!R23</f>
        <v>14038</v>
      </c>
      <c r="I20" s="36"/>
      <c r="K20" s="49"/>
      <c r="M20" s="10"/>
    </row>
    <row r="21" spans="1:13">
      <c r="A21" s="36"/>
      <c r="B21" s="11" t="s">
        <v>182</v>
      </c>
      <c r="E21" s="1">
        <f>+'Detail Budget'!P24</f>
        <v>0</v>
      </c>
      <c r="F21" s="36"/>
      <c r="G21" s="1">
        <f>+'Detail Budget'!Q24</f>
        <v>11000</v>
      </c>
      <c r="H21" s="1">
        <f>+'Detail Budget'!R24</f>
        <v>5500</v>
      </c>
      <c r="I21" s="36"/>
      <c r="K21" s="49"/>
      <c r="M21" s="10"/>
    </row>
    <row r="22" spans="1:13">
      <c r="A22" s="36"/>
      <c r="B22" s="112" t="s">
        <v>265</v>
      </c>
      <c r="F22" s="36"/>
      <c r="I22" s="36"/>
      <c r="K22" s="49"/>
      <c r="M22" s="10"/>
    </row>
    <row r="23" spans="1:13">
      <c r="A23" s="36"/>
      <c r="B23" s="1" t="s">
        <v>143</v>
      </c>
      <c r="F23" s="36"/>
      <c r="G23" s="1">
        <f>+'Detail Budget'!Q26</f>
        <v>133835.6758</v>
      </c>
      <c r="I23" s="36"/>
      <c r="K23" s="49"/>
      <c r="M23" s="10"/>
    </row>
    <row r="24" spans="1:13">
      <c r="A24" s="36"/>
      <c r="B24" s="1" t="s">
        <v>144</v>
      </c>
      <c r="F24" s="36"/>
      <c r="G24" s="1">
        <f>+'Detail Budget'!Q27</f>
        <v>54040</v>
      </c>
      <c r="I24" s="36"/>
      <c r="K24" s="49"/>
      <c r="M24" s="10"/>
    </row>
    <row r="25" spans="1:13">
      <c r="A25" s="36"/>
      <c r="B25" s="1" t="s">
        <v>142</v>
      </c>
      <c r="F25" s="36"/>
      <c r="G25" s="1">
        <f>+'Detail Budget'!Q28</f>
        <v>13000</v>
      </c>
      <c r="I25" s="36"/>
      <c r="K25" s="49"/>
      <c r="M25" s="10"/>
    </row>
    <row r="26" spans="1:13">
      <c r="A26" s="36"/>
      <c r="B26" s="3" t="s">
        <v>241</v>
      </c>
      <c r="E26" s="1">
        <f>+'Detail Budget'!P29</f>
        <v>0</v>
      </c>
      <c r="F26" s="36"/>
      <c r="G26" s="1">
        <f>+'Detail Budget'!Q29</f>
        <v>0</v>
      </c>
      <c r="H26" s="1">
        <f>+'Detail Budget'!R29</f>
        <v>0</v>
      </c>
      <c r="I26" s="36"/>
      <c r="K26" s="49"/>
      <c r="M26" s="10"/>
    </row>
    <row r="27" spans="1:13">
      <c r="A27" s="36"/>
      <c r="B27" s="11" t="s">
        <v>215</v>
      </c>
      <c r="E27" s="1">
        <f>+COI!H11</f>
        <v>20000</v>
      </c>
      <c r="F27" s="36"/>
      <c r="G27" s="1">
        <f>+'Detail Budget'!Q30</f>
        <v>0</v>
      </c>
      <c r="H27" s="1">
        <f>+'Detail Budget'!R30</f>
        <v>0</v>
      </c>
      <c r="I27" s="36"/>
      <c r="M27" s="10"/>
    </row>
    <row r="28" spans="1:13">
      <c r="A28" s="36"/>
      <c r="B28" s="11" t="s">
        <v>216</v>
      </c>
      <c r="E28" s="1">
        <f>+'Detail Budget'!P31</f>
        <v>11500</v>
      </c>
      <c r="F28" s="36"/>
      <c r="G28" s="1">
        <f>+'Detail Budget'!Q31</f>
        <v>0</v>
      </c>
      <c r="H28" s="1">
        <f>+'Detail Budget'!R31</f>
        <v>0</v>
      </c>
      <c r="I28" s="36"/>
      <c r="K28" s="49"/>
      <c r="M28" s="10"/>
    </row>
    <row r="29" spans="1:13">
      <c r="A29" s="36"/>
      <c r="B29" s="11" t="s">
        <v>217</v>
      </c>
      <c r="E29" s="1">
        <f>+'Detail Budget'!P32</f>
        <v>5000</v>
      </c>
      <c r="F29" s="36"/>
      <c r="G29" s="1">
        <f>+'Detail Budget'!Q32</f>
        <v>0</v>
      </c>
      <c r="H29" s="1">
        <f>+'Detail Budget'!R32</f>
        <v>0</v>
      </c>
      <c r="I29" s="36"/>
      <c r="K29" s="49"/>
      <c r="M29" s="10"/>
    </row>
    <row r="30" spans="1:13">
      <c r="A30" s="36"/>
      <c r="B30" s="11" t="s">
        <v>218</v>
      </c>
      <c r="E30" s="1">
        <f>+'Detail Budget'!P33</f>
        <v>0</v>
      </c>
      <c r="F30" s="36"/>
      <c r="G30" s="1">
        <f>+'Detail Budget'!Q33</f>
        <v>0</v>
      </c>
      <c r="H30" s="1">
        <f>+'Detail Budget'!R33</f>
        <v>0</v>
      </c>
      <c r="I30" s="36"/>
      <c r="K30" s="49"/>
      <c r="M30" s="10"/>
    </row>
    <row r="31" spans="1:13">
      <c r="A31" s="36"/>
      <c r="B31" s="11" t="s">
        <v>219</v>
      </c>
      <c r="E31" s="1">
        <f>+'Detail Budget'!P34</f>
        <v>0</v>
      </c>
      <c r="F31" s="36"/>
      <c r="G31" s="1">
        <f>+'Detail Budget'!Q34</f>
        <v>0</v>
      </c>
      <c r="H31" s="1">
        <f>+'Detail Budget'!R34</f>
        <v>0</v>
      </c>
      <c r="I31" s="36"/>
      <c r="K31" s="49"/>
      <c r="M31" s="10"/>
    </row>
    <row r="32" spans="1:13">
      <c r="A32" s="36"/>
      <c r="B32" s="3" t="s">
        <v>248</v>
      </c>
      <c r="E32" s="1">
        <f>+'Detail Budget'!P35</f>
        <v>0</v>
      </c>
      <c r="F32" s="36"/>
      <c r="G32" s="1">
        <f>+'Detail Budget'!Q35</f>
        <v>0</v>
      </c>
      <c r="H32" s="1">
        <f>+'Detail Budget'!R35</f>
        <v>0</v>
      </c>
      <c r="I32" s="36"/>
      <c r="K32" s="49"/>
      <c r="M32" s="10"/>
    </row>
    <row r="33" spans="1:13">
      <c r="A33" s="36"/>
      <c r="B33" s="11" t="s">
        <v>215</v>
      </c>
      <c r="E33" s="1">
        <f>+'Detail Budget'!P36</f>
        <v>0</v>
      </c>
      <c r="F33" s="36"/>
      <c r="G33" s="1">
        <f>+'Detail Budget'!Q36</f>
        <v>0</v>
      </c>
      <c r="H33" s="1">
        <f>+'Detail Budget'!R36</f>
        <v>0</v>
      </c>
      <c r="I33" s="36"/>
      <c r="K33" s="49"/>
      <c r="M33" s="10"/>
    </row>
    <row r="34" spans="1:13">
      <c r="A34" s="36"/>
      <c r="B34" s="11" t="s">
        <v>216</v>
      </c>
      <c r="E34" s="1">
        <f>+'Detail Budget'!P37</f>
        <v>0</v>
      </c>
      <c r="F34" s="36"/>
      <c r="G34" s="1">
        <f>+'Detail Budget'!Q37</f>
        <v>0</v>
      </c>
      <c r="H34" s="1">
        <f>+'Detail Budget'!R37</f>
        <v>0</v>
      </c>
      <c r="I34" s="36"/>
      <c r="M34" s="10"/>
    </row>
    <row r="35" spans="1:13">
      <c r="A35" s="36"/>
      <c r="B35" s="11" t="s">
        <v>217</v>
      </c>
      <c r="E35" s="1">
        <f>+'Detail Budget'!P38</f>
        <v>0</v>
      </c>
      <c r="F35" s="36"/>
      <c r="G35" s="1">
        <f>+'Detail Budget'!Q38</f>
        <v>0</v>
      </c>
      <c r="H35" s="1">
        <f>+'Detail Budget'!R38</f>
        <v>0</v>
      </c>
      <c r="I35" s="36"/>
      <c r="M35" s="10"/>
    </row>
    <row r="36" spans="1:13">
      <c r="A36" s="36"/>
      <c r="B36" s="11" t="s">
        <v>218</v>
      </c>
      <c r="E36" s="1">
        <f>+'Detail Budget'!P39</f>
        <v>0</v>
      </c>
      <c r="F36" s="36"/>
      <c r="G36" s="1">
        <f>+'Detail Budget'!Q39</f>
        <v>0</v>
      </c>
      <c r="H36" s="1">
        <f>+'Detail Budget'!R39</f>
        <v>0</v>
      </c>
      <c r="I36" s="36"/>
      <c r="M36" s="10"/>
    </row>
    <row r="37" spans="1:13">
      <c r="A37" s="36"/>
      <c r="B37" s="11" t="s">
        <v>219</v>
      </c>
      <c r="E37" s="1">
        <f>+'Detail Budget'!P40</f>
        <v>0</v>
      </c>
      <c r="F37" s="36"/>
      <c r="G37" s="1">
        <f>+'Detail Budget'!Q40</f>
        <v>0</v>
      </c>
      <c r="H37" s="1">
        <f>+'Detail Budget'!R40</f>
        <v>0</v>
      </c>
      <c r="I37" s="36"/>
      <c r="M37" s="10"/>
    </row>
    <row r="38" spans="1:13">
      <c r="A38" s="36"/>
      <c r="B38" s="6" t="s">
        <v>107</v>
      </c>
      <c r="C38" s="6"/>
      <c r="D38" s="6"/>
      <c r="E38" s="6">
        <f>+'Detail Budget'!P42</f>
        <v>36500</v>
      </c>
      <c r="F38" s="74"/>
      <c r="G38" s="6">
        <f>SUM(G20:G37)</f>
        <v>233413.6758</v>
      </c>
      <c r="H38" s="6">
        <f>+'Detail Budget'!R42</f>
        <v>152968</v>
      </c>
      <c r="I38" s="36"/>
      <c r="K38" s="49"/>
      <c r="M38" s="10"/>
    </row>
    <row r="39" spans="1:13">
      <c r="A39" s="36"/>
      <c r="B39" s="48"/>
      <c r="C39" s="48"/>
      <c r="D39" s="48"/>
      <c r="E39" s="48"/>
      <c r="F39" s="77"/>
      <c r="G39" s="48"/>
      <c r="H39" s="48"/>
      <c r="I39" s="36"/>
      <c r="M39" s="10"/>
    </row>
    <row r="40" spans="1:13">
      <c r="A40" s="36"/>
      <c r="B40" s="3" t="s">
        <v>108</v>
      </c>
      <c r="F40" s="36"/>
      <c r="I40" s="36"/>
      <c r="M40" s="10"/>
    </row>
    <row r="41" spans="1:13">
      <c r="A41" s="36"/>
      <c r="B41" s="1" t="str">
        <f>'Detail Budget'!A45</f>
        <v xml:space="preserve">     Brandon Crossing</v>
      </c>
      <c r="E41" s="1">
        <f>+'Detail Budget'!P45</f>
        <v>6950</v>
      </c>
      <c r="F41" s="36"/>
      <c r="G41" s="1">
        <f>+'Detail Budget'!Q45</f>
        <v>7020</v>
      </c>
      <c r="H41" s="1">
        <f>+'Detail Budget'!R45</f>
        <v>7130</v>
      </c>
      <c r="I41" s="36"/>
      <c r="K41" s="49"/>
      <c r="M41" s="10"/>
    </row>
    <row r="42" spans="1:13">
      <c r="A42" s="36"/>
      <c r="B42" s="1" t="str">
        <f>'Detail Budget'!A46</f>
        <v xml:space="preserve">     Park Springs</v>
      </c>
      <c r="E42" s="1">
        <f>+'Detail Budget'!P46</f>
        <v>16795</v>
      </c>
      <c r="F42" s="36"/>
      <c r="G42" s="1">
        <f>+'Detail Budget'!Q46</f>
        <v>17150</v>
      </c>
      <c r="H42" s="1">
        <f>+'Detail Budget'!R46</f>
        <v>17140</v>
      </c>
      <c r="I42" s="36"/>
      <c r="K42" s="49"/>
      <c r="M42" s="10"/>
    </row>
    <row r="43" spans="1:13">
      <c r="A43" s="36"/>
      <c r="B43" s="1" t="str">
        <f>'Detail Budget'!A47</f>
        <v xml:space="preserve">     Clipper Cove</v>
      </c>
      <c r="E43" s="1">
        <f>+'Detail Budget'!P47</f>
        <v>0</v>
      </c>
      <c r="F43" s="36"/>
      <c r="G43" s="1">
        <f>+'Detail Budget'!Q47</f>
        <v>0</v>
      </c>
      <c r="H43" s="1">
        <f>+'Detail Budget'!R47</f>
        <v>0</v>
      </c>
      <c r="I43" s="36"/>
      <c r="K43" s="49"/>
      <c r="M43" s="10"/>
    </row>
    <row r="44" spans="1:13">
      <c r="A44" s="36"/>
      <c r="B44" s="1" t="str">
        <f>'Detail Budget'!A48</f>
        <v xml:space="preserve">     Lakewood Shores</v>
      </c>
      <c r="E44" s="1">
        <f>+'Detail Budget'!P48</f>
        <v>0</v>
      </c>
      <c r="F44" s="36"/>
      <c r="G44" s="1">
        <f>+'Detail Budget'!Q48</f>
        <v>0</v>
      </c>
      <c r="H44" s="1">
        <f>+'Detail Budget'!R48</f>
        <v>0</v>
      </c>
      <c r="I44" s="36"/>
      <c r="K44" s="49"/>
      <c r="M44" s="10"/>
    </row>
    <row r="45" spans="1:13">
      <c r="A45" s="36"/>
      <c r="B45" s="1" t="str">
        <f>'Detail Budget'!A49</f>
        <v xml:space="preserve">     Mobley Park</v>
      </c>
      <c r="E45" s="1">
        <f>+'Detail Budget'!P49</f>
        <v>15180</v>
      </c>
      <c r="F45" s="36"/>
      <c r="G45" s="1">
        <f>+'Detail Budget'!Q49</f>
        <v>15680</v>
      </c>
      <c r="H45" s="1">
        <f>+'Detail Budget'!R49</f>
        <v>15660</v>
      </c>
      <c r="I45" s="36"/>
      <c r="K45" s="49"/>
      <c r="M45" s="10"/>
    </row>
    <row r="46" spans="1:13">
      <c r="A46" s="36"/>
      <c r="B46" s="1" t="str">
        <f>'Detail Budget'!A50</f>
        <v xml:space="preserve">     Belmont Heights</v>
      </c>
      <c r="E46" s="1">
        <f>+'Detail Budget'!P50</f>
        <v>15700</v>
      </c>
      <c r="F46" s="36"/>
      <c r="G46" s="1">
        <f>+'Detail Budget'!Q50</f>
        <v>15700</v>
      </c>
      <c r="H46" s="1">
        <f>+'Detail Budget'!R50</f>
        <v>15700</v>
      </c>
      <c r="I46" s="36"/>
      <c r="K46" s="49"/>
      <c r="M46" s="10"/>
    </row>
    <row r="47" spans="1:13">
      <c r="A47" s="36"/>
      <c r="B47" s="1" t="str">
        <f>'Detail Budget'!A51</f>
        <v xml:space="preserve">     Sherwood Lakes</v>
      </c>
      <c r="E47" s="1">
        <f>+'Detail Budget'!P51</f>
        <v>0</v>
      </c>
      <c r="F47" s="36"/>
      <c r="G47" s="1">
        <f>+'Detail Budget'!Q51</f>
        <v>0</v>
      </c>
      <c r="H47" s="1">
        <f>+'Detail Budget'!R51</f>
        <v>0</v>
      </c>
      <c r="I47" s="36"/>
      <c r="K47" s="49"/>
      <c r="M47" s="10"/>
    </row>
    <row r="48" spans="1:13">
      <c r="A48" s="36"/>
      <c r="B48" s="1" t="str">
        <f>'Detail Budget'!A52</f>
        <v xml:space="preserve">     Hunter's Run</v>
      </c>
      <c r="E48" s="1">
        <f>+'Detail Budget'!P52</f>
        <v>17160</v>
      </c>
      <c r="F48" s="36"/>
      <c r="G48" s="1">
        <f>+'Detail Budget'!Q52</f>
        <v>17660</v>
      </c>
      <c r="H48" s="1">
        <f>+'Detail Budget'!R52</f>
        <v>17720</v>
      </c>
      <c r="I48" s="36"/>
      <c r="K48" s="49"/>
      <c r="M48" s="10"/>
    </row>
    <row r="49" spans="1:13">
      <c r="A49" s="36"/>
      <c r="B49" s="1" t="str">
        <f>'Detail Budget'!A53</f>
        <v xml:space="preserve">     Mariner's Cove</v>
      </c>
      <c r="E49" s="1">
        <f>+'Detail Budget'!P53</f>
        <v>19450</v>
      </c>
      <c r="F49" s="36"/>
      <c r="G49" s="1">
        <f>+'Detail Budget'!Q53</f>
        <v>19520</v>
      </c>
      <c r="H49" s="1">
        <f>+'Detail Budget'!R53</f>
        <v>19540</v>
      </c>
      <c r="I49" s="36"/>
      <c r="K49" s="49"/>
      <c r="M49" s="10"/>
    </row>
    <row r="50" spans="1:13">
      <c r="A50" s="36"/>
      <c r="B50" s="1" t="str">
        <f>'Detail Budget'!A54</f>
        <v xml:space="preserve">     Royal Palm Key</v>
      </c>
      <c r="E50" s="1">
        <f>+'Detail Budget'!P54</f>
        <v>17560</v>
      </c>
      <c r="F50" s="36"/>
      <c r="G50" s="1">
        <f>+'Detail Budget'!Q54</f>
        <v>17560</v>
      </c>
      <c r="H50" s="1">
        <f>+'Detail Budget'!R54</f>
        <v>17560</v>
      </c>
      <c r="I50" s="36"/>
      <c r="K50" s="49"/>
      <c r="M50" s="10"/>
    </row>
    <row r="51" spans="1:13">
      <c r="A51" s="36"/>
      <c r="B51" s="1" t="str">
        <f>'Detail Budget'!A55</f>
        <v xml:space="preserve">     Morgan Creek</v>
      </c>
      <c r="E51" s="1">
        <f>+'Detail Budget'!P55</f>
        <v>25400</v>
      </c>
      <c r="F51" s="36"/>
      <c r="G51" s="1">
        <f>+'Detail Budget'!Q55</f>
        <v>25400</v>
      </c>
      <c r="H51" s="1">
        <f>+'Detail Budget'!R55</f>
        <v>25400</v>
      </c>
      <c r="I51" s="36"/>
      <c r="K51" s="49"/>
      <c r="M51" s="10"/>
    </row>
    <row r="52" spans="1:13">
      <c r="A52" s="36"/>
      <c r="B52" s="1" t="str">
        <f>'Detail Budget'!A56</f>
        <v xml:space="preserve">     Oaks at River View</v>
      </c>
      <c r="E52" s="1">
        <f>+'Detail Budget'!P56</f>
        <v>21200</v>
      </c>
      <c r="F52" s="36"/>
      <c r="G52" s="1">
        <f>+'Detail Budget'!Q56</f>
        <v>21200</v>
      </c>
      <c r="H52" s="1">
        <f>+'Detail Budget'!R56</f>
        <v>21200</v>
      </c>
      <c r="I52" s="36"/>
      <c r="K52" s="49"/>
      <c r="M52" s="10"/>
    </row>
    <row r="53" spans="1:13">
      <c r="A53" s="36"/>
      <c r="B53" s="1" t="str">
        <f>'Detail Budget'!A57</f>
        <v xml:space="preserve">     Grande Oaks</v>
      </c>
      <c r="E53" s="1">
        <f>+'Detail Budget'!P57</f>
        <v>14400</v>
      </c>
      <c r="F53" s="37"/>
      <c r="G53" s="1">
        <f>+'Detail Budget'!Q57</f>
        <v>14400</v>
      </c>
      <c r="H53" s="1">
        <f>+'Detail Budget'!R57</f>
        <v>14400</v>
      </c>
      <c r="I53" s="36"/>
      <c r="K53" s="49"/>
      <c r="M53" s="10"/>
    </row>
    <row r="54" spans="1:13">
      <c r="A54" s="36"/>
      <c r="B54" s="1" t="str">
        <f>'Detail Budget'!A58</f>
        <v xml:space="preserve">     Gardens at South Bay</v>
      </c>
      <c r="E54" s="1">
        <f>+'Detail Budget'!P58</f>
        <v>18945</v>
      </c>
      <c r="F54" s="37"/>
      <c r="G54" s="1">
        <f>+'Detail Budget'!Q58</f>
        <v>19610</v>
      </c>
      <c r="H54" s="1">
        <f>+'Detail Budget'!R58</f>
        <v>19635</v>
      </c>
      <c r="I54" s="37"/>
      <c r="K54" s="49"/>
      <c r="M54" s="10"/>
    </row>
    <row r="55" spans="1:13">
      <c r="A55" s="36"/>
      <c r="B55" s="1" t="str">
        <f>'Detail Budget'!A59</f>
        <v xml:space="preserve">     Meridian Pointe</v>
      </c>
      <c r="E55" s="1">
        <f>+'Detail Budget'!P59</f>
        <v>37060</v>
      </c>
      <c r="F55" s="36"/>
      <c r="G55" s="1">
        <f>+'Detail Budget'!Q59</f>
        <v>37700</v>
      </c>
      <c r="H55" s="1">
        <f>+'Detail Budget'!R59</f>
        <v>37845</v>
      </c>
      <c r="I55" s="36"/>
      <c r="K55" s="49"/>
      <c r="M55" s="10"/>
    </row>
    <row r="56" spans="1:13">
      <c r="A56" s="36"/>
      <c r="B56" s="1" t="str">
        <f>'Detail Budget'!A60</f>
        <v xml:space="preserve">     Lake Kathy</v>
      </c>
      <c r="E56" s="1">
        <f>+'Detail Budget'!P60</f>
        <v>41340</v>
      </c>
      <c r="F56" s="36"/>
      <c r="G56" s="1">
        <f>+'Detail Budget'!Q60</f>
        <v>41340</v>
      </c>
      <c r="H56" s="1">
        <f>+'Detail Budget'!R60</f>
        <v>41340</v>
      </c>
      <c r="I56" s="36"/>
      <c r="K56" s="49"/>
      <c r="M56" s="10"/>
    </row>
    <row r="57" spans="1:13">
      <c r="A57" s="36"/>
      <c r="B57" s="1" t="s">
        <v>95</v>
      </c>
      <c r="E57" s="1">
        <f>+'Detail Budget'!P61</f>
        <v>25700</v>
      </c>
      <c r="F57" s="36"/>
      <c r="G57" s="1">
        <f>+'Detail Budget'!Q61</f>
        <v>26310</v>
      </c>
      <c r="H57" s="1">
        <f>+'Detail Budget'!R61</f>
        <v>25685</v>
      </c>
      <c r="I57" s="36"/>
      <c r="K57" s="49"/>
      <c r="M57" s="10"/>
    </row>
    <row r="58" spans="1:13">
      <c r="A58" s="36"/>
      <c r="B58" s="1" t="s">
        <v>111</v>
      </c>
      <c r="E58" s="1">
        <f>+'Detail Budget'!P62</f>
        <v>15485</v>
      </c>
      <c r="F58" s="36"/>
      <c r="G58" s="1">
        <f>+'Detail Budget'!Q62</f>
        <v>15800</v>
      </c>
      <c r="H58" s="1">
        <f>+'Detail Budget'!R62</f>
        <v>15700</v>
      </c>
      <c r="I58" s="36"/>
      <c r="K58" s="49"/>
      <c r="M58" s="10"/>
    </row>
    <row r="59" spans="1:13">
      <c r="A59" s="36"/>
      <c r="B59" s="1" t="s">
        <v>128</v>
      </c>
      <c r="E59" s="10">
        <f>+'Detail Budget'!P63</f>
        <v>10890</v>
      </c>
      <c r="F59" s="36"/>
      <c r="G59" s="10">
        <f>+'Detail Budget'!Q63</f>
        <v>10890</v>
      </c>
      <c r="H59" s="10">
        <f>+'Detail Budget'!R63</f>
        <v>10890</v>
      </c>
      <c r="I59" s="36"/>
      <c r="K59" s="49"/>
      <c r="M59" s="10"/>
    </row>
    <row r="60" spans="1:13">
      <c r="A60" s="36"/>
      <c r="B60" s="11" t="s">
        <v>236</v>
      </c>
      <c r="E60" s="10">
        <f>+'Detail Budget'!P64</f>
        <v>13370</v>
      </c>
      <c r="F60" s="36"/>
      <c r="G60" s="10"/>
      <c r="H60" s="10"/>
      <c r="I60" s="36"/>
      <c r="K60" s="49"/>
      <c r="M60" s="10"/>
    </row>
    <row r="61" spans="1:13">
      <c r="A61" s="36"/>
      <c r="B61" s="11" t="s">
        <v>235</v>
      </c>
      <c r="E61" s="10">
        <f>+'Detail Budget'!P65</f>
        <v>13900</v>
      </c>
      <c r="F61" s="36"/>
      <c r="G61" s="10"/>
      <c r="H61" s="10"/>
      <c r="I61" s="36"/>
      <c r="K61" s="49"/>
      <c r="M61" s="10"/>
    </row>
    <row r="62" spans="1:13">
      <c r="A62" s="36"/>
      <c r="B62" s="11" t="s">
        <v>240</v>
      </c>
      <c r="E62" s="10">
        <f>+'Detail Budget'!P66</f>
        <v>24540</v>
      </c>
      <c r="F62" s="36"/>
      <c r="G62" s="10"/>
      <c r="H62" s="10"/>
      <c r="I62" s="36"/>
      <c r="K62" s="49"/>
      <c r="M62" s="10"/>
    </row>
    <row r="63" spans="1:13">
      <c r="A63" s="36"/>
      <c r="B63" s="11" t="s">
        <v>242</v>
      </c>
      <c r="E63" s="7">
        <f>+'Detail Budget'!P67</f>
        <v>6260</v>
      </c>
      <c r="F63" s="36"/>
      <c r="G63" s="7"/>
      <c r="H63" s="7"/>
      <c r="I63" s="36"/>
      <c r="K63" s="49"/>
      <c r="M63" s="10"/>
    </row>
    <row r="64" spans="1:13">
      <c r="A64" s="36"/>
      <c r="B64" s="6" t="s">
        <v>109</v>
      </c>
      <c r="C64" s="6"/>
      <c r="D64" s="6"/>
      <c r="E64" s="7">
        <f>+'Detail Budget'!P68</f>
        <v>377285</v>
      </c>
      <c r="F64" s="36"/>
      <c r="G64" s="7">
        <f>SUM(G41:G59)</f>
        <v>322940</v>
      </c>
      <c r="H64" s="7">
        <f>+'Detail Budget'!R68</f>
        <v>322545</v>
      </c>
      <c r="I64" s="36"/>
      <c r="K64" s="49"/>
      <c r="M64" s="10"/>
    </row>
    <row r="65" spans="1:13">
      <c r="A65" s="36"/>
      <c r="B65" s="48"/>
      <c r="C65" s="48"/>
      <c r="D65" s="48"/>
      <c r="E65" s="73"/>
      <c r="F65" s="73"/>
      <c r="G65" s="48"/>
      <c r="H65" s="48"/>
      <c r="I65" s="36"/>
      <c r="M65" s="10"/>
    </row>
    <row r="66" spans="1:13">
      <c r="A66" s="36"/>
      <c r="B66" s="6" t="s">
        <v>110</v>
      </c>
      <c r="C66" s="6"/>
      <c r="D66" s="6"/>
      <c r="E66" s="7">
        <f>+'Detail Budget'!P70</f>
        <v>413785</v>
      </c>
      <c r="F66" s="36"/>
      <c r="G66" s="7">
        <f>+G64+G38</f>
        <v>556353.67579999997</v>
      </c>
      <c r="H66" s="7">
        <f>+H64+H38</f>
        <v>475513</v>
      </c>
      <c r="I66" s="36"/>
      <c r="K66" s="49"/>
      <c r="M66" s="10"/>
    </row>
    <row r="67" spans="1:13">
      <c r="A67" s="36"/>
      <c r="B67" s="36"/>
      <c r="C67" s="36"/>
      <c r="D67" s="36"/>
      <c r="E67" s="36"/>
      <c r="F67" s="36"/>
      <c r="G67" s="36"/>
      <c r="H67" s="36"/>
      <c r="I67" s="36"/>
      <c r="M67" s="10"/>
    </row>
    <row r="68" spans="1:13">
      <c r="A68" s="36"/>
      <c r="B68" s="36"/>
      <c r="C68" s="36"/>
      <c r="D68" s="36"/>
      <c r="E68" s="36"/>
      <c r="F68" s="36"/>
      <c r="G68" s="36"/>
      <c r="H68" s="36"/>
      <c r="I68" s="36"/>
      <c r="M68" s="10"/>
    </row>
    <row r="69" spans="1:13">
      <c r="A69" s="36"/>
      <c r="B69" s="3" t="s">
        <v>8</v>
      </c>
      <c r="F69" s="36"/>
      <c r="I69" s="36"/>
      <c r="M69" s="10"/>
    </row>
    <row r="70" spans="1:13">
      <c r="A70" s="36"/>
      <c r="B70" s="11" t="s">
        <v>224</v>
      </c>
      <c r="E70" s="1">
        <f>+'Detail Budget'!P75</f>
        <v>68134.3992</v>
      </c>
      <c r="F70" s="36"/>
      <c r="G70" s="10">
        <f>+'Detail Budget'!Q75</f>
        <v>0</v>
      </c>
      <c r="H70" s="10">
        <f>+'Detail Budget'!R75</f>
        <v>0</v>
      </c>
      <c r="I70" s="36"/>
      <c r="K70" s="49"/>
      <c r="M70" s="10"/>
    </row>
    <row r="71" spans="1:13">
      <c r="A71" s="36"/>
      <c r="B71" s="11" t="s">
        <v>173</v>
      </c>
      <c r="E71" s="1">
        <f>+'Detail Budget'!P76</f>
        <v>0</v>
      </c>
      <c r="F71" s="36"/>
      <c r="G71" s="10">
        <f>+'Detail Budget'!Q76</f>
        <v>1358.38</v>
      </c>
      <c r="H71" s="10">
        <f>+'Detail Budget'!R76</f>
        <v>44918</v>
      </c>
      <c r="I71" s="36"/>
      <c r="K71" s="49"/>
      <c r="M71" s="10"/>
    </row>
    <row r="72" spans="1:13">
      <c r="A72" s="36"/>
      <c r="B72" s="11" t="s">
        <v>172</v>
      </c>
      <c r="E72" s="1">
        <f>+'Detail Budget'!P77</f>
        <v>0</v>
      </c>
      <c r="F72" s="36"/>
      <c r="G72" s="10">
        <f>+'Detail Budget'!Q77</f>
        <v>0</v>
      </c>
      <c r="H72" s="10">
        <f>+'Detail Budget'!R77</f>
        <v>0</v>
      </c>
      <c r="I72" s="36"/>
      <c r="K72" s="49"/>
      <c r="M72" s="10"/>
    </row>
    <row r="73" spans="1:13">
      <c r="A73" s="36"/>
      <c r="B73" s="90" t="s">
        <v>189</v>
      </c>
      <c r="E73" s="1">
        <f>+'Detail Budget'!P78</f>
        <v>0</v>
      </c>
      <c r="F73" s="36"/>
      <c r="G73" s="10">
        <f>+'Detail Budget'!Q78</f>
        <v>0</v>
      </c>
      <c r="H73" s="10">
        <f>+'Detail Budget'!R78</f>
        <v>0</v>
      </c>
      <c r="I73" s="36"/>
      <c r="K73" s="49"/>
      <c r="M73" s="10"/>
    </row>
    <row r="74" spans="1:13">
      <c r="A74" s="36"/>
      <c r="B74" s="114" t="s">
        <v>284</v>
      </c>
      <c r="E74" s="1">
        <f>+'Detail Budget'!P79</f>
        <v>29122.5</v>
      </c>
      <c r="F74" s="36"/>
      <c r="G74" s="10">
        <f>+'Detail Budget'!Q79</f>
        <v>0</v>
      </c>
      <c r="H74" s="10">
        <f>+'Detail Budget'!R79</f>
        <v>0</v>
      </c>
      <c r="I74" s="36"/>
      <c r="K74" s="49"/>
      <c r="M74" s="10"/>
    </row>
    <row r="75" spans="1:13">
      <c r="A75" s="36"/>
      <c r="B75" s="91" t="s">
        <v>190</v>
      </c>
      <c r="E75" s="1">
        <f>+'Detail Budget'!P80</f>
        <v>4380.2000000000007</v>
      </c>
      <c r="F75" s="36"/>
      <c r="G75" s="10">
        <f>+'Detail Budget'!Q80</f>
        <v>5803.7</v>
      </c>
      <c r="H75" s="10">
        <f>+'Detail Budget'!R80</f>
        <v>5730</v>
      </c>
      <c r="I75" s="36"/>
      <c r="K75" s="49"/>
      <c r="M75" s="10"/>
    </row>
    <row r="76" spans="1:13">
      <c r="A76" s="36"/>
      <c r="B76" s="102" t="s">
        <v>229</v>
      </c>
      <c r="E76" s="1">
        <f>+'Detail Budget'!P81</f>
        <v>0</v>
      </c>
      <c r="F76" s="36"/>
      <c r="G76" s="10">
        <f>+'Detail Budget'!Q81</f>
        <v>5501.1</v>
      </c>
      <c r="H76" s="10">
        <f>+'Detail Budget'!R81</f>
        <v>5501</v>
      </c>
      <c r="I76" s="36"/>
      <c r="K76" s="49"/>
      <c r="M76" s="10"/>
    </row>
    <row r="77" spans="1:13">
      <c r="A77" s="36"/>
      <c r="B77" s="91" t="s">
        <v>191</v>
      </c>
      <c r="E77" s="1">
        <f>+'Detail Budget'!P82</f>
        <v>15214.262500000001</v>
      </c>
      <c r="F77" s="37"/>
      <c r="G77" s="10">
        <f>+'Detail Budget'!Q82</f>
        <v>19633.599999999999</v>
      </c>
      <c r="H77" s="10">
        <f>+'Detail Budget'!R82</f>
        <v>16871</v>
      </c>
      <c r="I77" s="36"/>
      <c r="K77" s="49"/>
      <c r="M77" s="10"/>
    </row>
    <row r="78" spans="1:13">
      <c r="A78" s="36"/>
      <c r="B78" s="91" t="s">
        <v>192</v>
      </c>
      <c r="E78" s="1">
        <v>0</v>
      </c>
      <c r="F78" s="36"/>
      <c r="G78" s="10">
        <f>+'Detail Budget'!Q83</f>
        <v>587.30999999999995</v>
      </c>
      <c r="H78" s="10">
        <f>+'Detail Budget'!R83</f>
        <v>587</v>
      </c>
      <c r="I78" s="36"/>
      <c r="M78" s="10"/>
    </row>
    <row r="79" spans="1:13">
      <c r="A79" s="36"/>
      <c r="B79" s="91" t="s">
        <v>193</v>
      </c>
      <c r="E79" s="1">
        <v>0</v>
      </c>
      <c r="F79" s="36"/>
      <c r="G79" s="10">
        <f>+'Detail Budget'!Q84</f>
        <v>0</v>
      </c>
      <c r="H79" s="10">
        <f>+'Detail Budget'!R84</f>
        <v>4000</v>
      </c>
      <c r="I79" s="36"/>
      <c r="M79" s="10"/>
    </row>
    <row r="80" spans="1:13" ht="12.75" customHeight="1">
      <c r="A80" s="36"/>
      <c r="B80" s="92" t="s">
        <v>194</v>
      </c>
      <c r="E80" s="1">
        <v>0</v>
      </c>
      <c r="F80" s="36"/>
      <c r="G80" s="10">
        <f>+'Detail Budget'!Q85</f>
        <v>0</v>
      </c>
      <c r="H80" s="10">
        <f>+'Detail Budget'!R85</f>
        <v>0</v>
      </c>
      <c r="I80" s="36"/>
      <c r="M80" s="10"/>
    </row>
    <row r="81" spans="1:13" ht="12.75" customHeight="1">
      <c r="A81" s="36"/>
      <c r="B81" s="6" t="s">
        <v>9</v>
      </c>
      <c r="C81" s="6"/>
      <c r="D81" s="6"/>
      <c r="E81" s="6">
        <f>+'Detail Budget'!P86</f>
        <v>116851.36169999999</v>
      </c>
      <c r="F81" s="37"/>
      <c r="G81" s="78">
        <f>+'Detail Budget'!Q86</f>
        <v>32884.089999999997</v>
      </c>
      <c r="H81" s="78">
        <f>+'Detail Budget'!R86</f>
        <v>77607</v>
      </c>
      <c r="I81" s="37"/>
      <c r="K81" s="49"/>
      <c r="M81" s="10"/>
    </row>
    <row r="82" spans="1:13">
      <c r="A82" s="36"/>
      <c r="B82" s="36"/>
      <c r="C82" s="36"/>
      <c r="D82" s="36"/>
      <c r="E82" s="37"/>
      <c r="F82" s="74"/>
      <c r="G82" s="37"/>
      <c r="H82" s="37"/>
      <c r="I82" s="37"/>
      <c r="M82" s="10"/>
    </row>
    <row r="83" spans="1:13">
      <c r="A83" s="36"/>
      <c r="B83" s="41" t="s">
        <v>84</v>
      </c>
      <c r="C83" s="6"/>
      <c r="D83" s="6"/>
      <c r="E83" s="41">
        <f>+'Detail Budget'!P88</f>
        <v>553663.86170000001</v>
      </c>
      <c r="F83" s="36"/>
      <c r="G83" s="41">
        <f>+'Detail Budget'!Q88</f>
        <v>603770.95579999988</v>
      </c>
      <c r="H83" s="41">
        <f>+'Detail Budget'!R88</f>
        <v>572068</v>
      </c>
      <c r="I83" s="36"/>
      <c r="K83" s="49"/>
      <c r="M83" s="10"/>
    </row>
    <row r="84" spans="1:13">
      <c r="A84" s="36"/>
      <c r="B84" s="36"/>
      <c r="C84" s="36"/>
      <c r="D84" s="36"/>
      <c r="E84" s="36"/>
      <c r="F84" s="36"/>
      <c r="G84" s="36"/>
      <c r="H84" s="36"/>
      <c r="I84" s="36"/>
      <c r="M84" s="10"/>
    </row>
    <row r="85" spans="1:13">
      <c r="M85" s="10"/>
    </row>
    <row r="86" spans="1:13" ht="15" customHeight="1">
      <c r="A86" s="71"/>
      <c r="B86" s="71"/>
      <c r="C86" s="71"/>
      <c r="D86" s="71"/>
      <c r="E86" s="71"/>
      <c r="F86" s="71"/>
      <c r="G86" s="71"/>
      <c r="H86" s="71"/>
      <c r="I86" s="71"/>
      <c r="M86" s="10"/>
    </row>
    <row r="87" spans="1:13">
      <c r="A87" s="71"/>
      <c r="E87" s="5" t="s">
        <v>38</v>
      </c>
      <c r="G87" s="5" t="s">
        <v>1</v>
      </c>
      <c r="H87" s="5" t="s">
        <v>38</v>
      </c>
      <c r="I87" s="71"/>
      <c r="M87" s="10"/>
    </row>
    <row r="88" spans="1:13">
      <c r="A88" s="71"/>
      <c r="B88" s="3" t="s">
        <v>10</v>
      </c>
      <c r="E88" s="4" t="s">
        <v>247</v>
      </c>
      <c r="G88" s="4" t="s">
        <v>200</v>
      </c>
      <c r="H88" s="4" t="s">
        <v>200</v>
      </c>
      <c r="I88" s="71"/>
      <c r="J88" s="10"/>
      <c r="K88" s="10"/>
      <c r="M88" s="10"/>
    </row>
    <row r="89" spans="1:13">
      <c r="A89" s="71"/>
      <c r="B89" s="71"/>
      <c r="C89" s="71"/>
      <c r="D89" s="71"/>
      <c r="E89" s="71"/>
      <c r="F89" s="71"/>
      <c r="G89" s="71"/>
      <c r="H89" s="71"/>
      <c r="I89" s="71"/>
      <c r="J89" s="10"/>
      <c r="K89" s="10"/>
      <c r="M89" s="10"/>
    </row>
    <row r="90" spans="1:13">
      <c r="A90" s="71"/>
      <c r="B90" s="3" t="s">
        <v>11</v>
      </c>
      <c r="F90" s="75"/>
      <c r="I90" s="75"/>
      <c r="J90" s="10"/>
      <c r="K90" s="10"/>
      <c r="M90" s="10"/>
    </row>
    <row r="91" spans="1:13">
      <c r="A91" s="71"/>
      <c r="B91" s="1" t="s">
        <v>12</v>
      </c>
      <c r="E91" s="1">
        <f>+'Detail Budget'!P92</f>
        <v>2400</v>
      </c>
      <c r="F91" s="75"/>
      <c r="G91" s="10">
        <f>+'Detail Budget'!Q92</f>
        <v>545.70000000000005</v>
      </c>
      <c r="H91" s="10">
        <f>+'Detail Budget'!R92</f>
        <v>2400</v>
      </c>
      <c r="I91" s="75"/>
      <c r="K91" s="49"/>
      <c r="M91" s="10"/>
    </row>
    <row r="92" spans="1:13">
      <c r="A92" s="71"/>
      <c r="B92" s="1" t="s">
        <v>54</v>
      </c>
      <c r="E92" s="1">
        <f>+'Detail Budget'!P93</f>
        <v>600</v>
      </c>
      <c r="F92" s="71"/>
      <c r="G92" s="10">
        <f>+'Detail Budget'!Q93</f>
        <v>0</v>
      </c>
      <c r="H92" s="10">
        <f>+'Detail Budget'!R93</f>
        <v>600</v>
      </c>
      <c r="I92" s="75"/>
      <c r="K92" s="49"/>
      <c r="M92" s="10"/>
    </row>
    <row r="93" spans="1:13">
      <c r="A93" s="71"/>
      <c r="B93" s="1" t="s">
        <v>60</v>
      </c>
      <c r="E93" s="1">
        <f>+'Detail Budget'!P94</f>
        <v>1000</v>
      </c>
      <c r="F93" s="71"/>
      <c r="G93" s="10">
        <f>+'Detail Budget'!Q94</f>
        <v>500</v>
      </c>
      <c r="H93" s="10">
        <f>+'Detail Budget'!R94</f>
        <v>400</v>
      </c>
      <c r="I93" s="75"/>
      <c r="K93" s="49"/>
      <c r="M93" s="10"/>
    </row>
    <row r="94" spans="1:13">
      <c r="A94" s="71"/>
      <c r="B94" s="1" t="s">
        <v>71</v>
      </c>
      <c r="E94" s="1">
        <f>+'Detail Budget'!P95</f>
        <v>0</v>
      </c>
      <c r="F94" s="71"/>
      <c r="G94" s="10">
        <f>+'Detail Budget'!Q95</f>
        <v>0</v>
      </c>
      <c r="H94" s="10">
        <f>+'Detail Budget'!R95</f>
        <v>0</v>
      </c>
      <c r="I94" s="75"/>
      <c r="K94" s="49"/>
      <c r="M94" s="10"/>
    </row>
    <row r="95" spans="1:13">
      <c r="A95" s="71"/>
      <c r="B95" s="7" t="s">
        <v>73</v>
      </c>
      <c r="C95" s="7"/>
      <c r="D95" s="7"/>
      <c r="E95" s="7">
        <f>+'Detail Budget'!P96</f>
        <v>175</v>
      </c>
      <c r="F95" s="71"/>
      <c r="G95" s="7">
        <f>+'Detail Budget'!Q96</f>
        <v>175</v>
      </c>
      <c r="H95" s="7">
        <f>+'Detail Budget'!R96</f>
        <v>175</v>
      </c>
      <c r="I95" s="75"/>
      <c r="K95" s="49"/>
      <c r="M95" s="10"/>
    </row>
    <row r="96" spans="1:13">
      <c r="A96" s="71"/>
      <c r="B96" s="1" t="s">
        <v>13</v>
      </c>
      <c r="E96" s="1">
        <f>+'Detail Budget'!P97</f>
        <v>4175</v>
      </c>
      <c r="F96" s="71"/>
      <c r="G96" s="10">
        <f>+'Detail Budget'!Q97</f>
        <v>1220.7</v>
      </c>
      <c r="H96" s="10">
        <f>+'Detail Budget'!R97</f>
        <v>3575</v>
      </c>
      <c r="I96" s="75"/>
      <c r="K96" s="49"/>
      <c r="M96" s="10"/>
    </row>
    <row r="97" spans="1:13">
      <c r="A97" s="71"/>
      <c r="B97" s="50"/>
      <c r="C97" s="50"/>
      <c r="D97" s="50"/>
      <c r="E97" s="50"/>
      <c r="F97" s="52"/>
      <c r="G97" s="50"/>
      <c r="H97" s="50"/>
      <c r="I97" s="75"/>
      <c r="J97" s="10"/>
      <c r="K97" s="10"/>
      <c r="M97" s="10"/>
    </row>
    <row r="98" spans="1:13">
      <c r="A98" s="71"/>
      <c r="B98" s="3" t="s">
        <v>14</v>
      </c>
      <c r="E98" s="1">
        <f>+'Detail Budget'!P99</f>
        <v>3000</v>
      </c>
      <c r="F98" s="75"/>
      <c r="G98" s="10">
        <f>+'Detail Budget'!Q99</f>
        <v>1872.87</v>
      </c>
      <c r="H98" s="10">
        <f>+'Detail Budget'!R99</f>
        <v>3000</v>
      </c>
      <c r="I98" s="75"/>
      <c r="K98" s="49"/>
      <c r="M98" s="10"/>
    </row>
    <row r="99" spans="1:13">
      <c r="A99" s="71"/>
      <c r="B99" s="50"/>
      <c r="C99" s="50"/>
      <c r="D99" s="50"/>
      <c r="E99" s="50"/>
      <c r="F99" s="52"/>
      <c r="G99" s="50"/>
      <c r="H99" s="50"/>
      <c r="I99" s="75"/>
      <c r="J99" s="10"/>
      <c r="K99" s="10"/>
      <c r="M99" s="10"/>
    </row>
    <row r="100" spans="1:13">
      <c r="A100" s="71"/>
      <c r="B100" s="3" t="s">
        <v>132</v>
      </c>
      <c r="E100" s="1">
        <f>+'Detail Budget'!P100</f>
        <v>1200</v>
      </c>
      <c r="F100" s="75"/>
      <c r="G100" s="10">
        <f>+'Detail Budget'!Q100</f>
        <v>0</v>
      </c>
      <c r="H100" s="10">
        <f>+'Detail Budget'!R100</f>
        <v>1200</v>
      </c>
      <c r="I100" s="75"/>
      <c r="K100" s="49"/>
      <c r="M100" s="10"/>
    </row>
    <row r="101" spans="1:13">
      <c r="A101" s="71"/>
      <c r="B101" s="50"/>
      <c r="C101" s="50"/>
      <c r="D101" s="50"/>
      <c r="E101" s="50"/>
      <c r="F101" s="52"/>
      <c r="G101" s="50"/>
      <c r="H101" s="50"/>
      <c r="I101" s="75"/>
      <c r="J101" s="10"/>
      <c r="K101" s="10"/>
      <c r="M101" s="10"/>
    </row>
    <row r="102" spans="1:13">
      <c r="A102" s="71"/>
      <c r="B102" s="3" t="s">
        <v>141</v>
      </c>
      <c r="E102" s="1">
        <f>+'Detail Budget'!P101</f>
        <v>3600</v>
      </c>
      <c r="F102" s="75"/>
      <c r="G102" s="10">
        <f>+'Detail Budget'!Q101</f>
        <v>2171.63</v>
      </c>
      <c r="H102" s="10">
        <f>+'Detail Budget'!R101</f>
        <v>2700</v>
      </c>
      <c r="I102" s="75"/>
      <c r="K102" s="49"/>
      <c r="M102" s="10"/>
    </row>
    <row r="103" spans="1:13">
      <c r="A103" s="71"/>
      <c r="B103" s="50"/>
      <c r="C103" s="50"/>
      <c r="D103" s="50"/>
      <c r="E103" s="50"/>
      <c r="F103" s="50"/>
      <c r="G103" s="50"/>
      <c r="H103" s="50"/>
      <c r="I103" s="75"/>
      <c r="J103" s="10"/>
      <c r="K103" s="10"/>
      <c r="M103" s="10"/>
    </row>
    <row r="104" spans="1:13">
      <c r="A104" s="71"/>
      <c r="B104" s="3" t="s">
        <v>72</v>
      </c>
      <c r="E104" s="1">
        <f>+'Detail Budget'!P102</f>
        <v>1080</v>
      </c>
      <c r="F104" s="71"/>
      <c r="G104" s="10">
        <f>+'Detail Budget'!Q102</f>
        <v>694.86</v>
      </c>
      <c r="H104" s="10">
        <f>+'Detail Budget'!R102</f>
        <v>800</v>
      </c>
      <c r="I104" s="75"/>
      <c r="K104" s="49"/>
      <c r="M104" s="10"/>
    </row>
    <row r="105" spans="1:13">
      <c r="A105" s="71"/>
      <c r="B105" s="50"/>
      <c r="C105" s="50"/>
      <c r="D105" s="50"/>
      <c r="E105" s="50"/>
      <c r="F105" s="50"/>
      <c r="G105" s="50"/>
      <c r="H105" s="50"/>
      <c r="I105" s="75"/>
      <c r="J105" s="10"/>
      <c r="K105" s="10"/>
      <c r="M105" s="10"/>
    </row>
    <row r="106" spans="1:13">
      <c r="A106" s="71"/>
      <c r="B106" s="3" t="s">
        <v>130</v>
      </c>
      <c r="E106" s="1">
        <f>+'Detail Budget'!P103</f>
        <v>5450</v>
      </c>
      <c r="F106" s="75"/>
      <c r="G106" s="10">
        <f>+'Detail Budget'!Q103</f>
        <v>2925</v>
      </c>
      <c r="H106" s="10">
        <f>+'Detail Budget'!R103</f>
        <v>5200</v>
      </c>
      <c r="I106" s="75"/>
      <c r="K106" s="49"/>
      <c r="M106" s="10"/>
    </row>
    <row r="107" spans="1:13">
      <c r="A107" s="71"/>
      <c r="B107" s="50"/>
      <c r="C107" s="50"/>
      <c r="D107" s="50"/>
      <c r="E107" s="50"/>
      <c r="F107" s="52"/>
      <c r="G107" s="52"/>
      <c r="H107" s="50"/>
      <c r="I107" s="75"/>
      <c r="J107" s="10"/>
      <c r="K107" s="10"/>
      <c r="M107" s="10"/>
    </row>
    <row r="108" spans="1:13">
      <c r="A108" s="71"/>
      <c r="B108" s="3" t="s">
        <v>131</v>
      </c>
      <c r="E108" s="1">
        <f>+'Detail Budget'!P115</f>
        <v>9550</v>
      </c>
      <c r="F108" s="71"/>
      <c r="G108" s="10">
        <f>+'Detail Budget'!Q115</f>
        <v>50</v>
      </c>
      <c r="H108" s="10">
        <f>+'Detail Budget'!R115</f>
        <v>9550</v>
      </c>
      <c r="I108" s="71"/>
      <c r="K108" s="49"/>
      <c r="M108" s="10"/>
    </row>
    <row r="109" spans="1:13">
      <c r="A109" s="71"/>
      <c r="B109" s="50"/>
      <c r="C109" s="50"/>
      <c r="D109" s="50"/>
      <c r="E109" s="50"/>
      <c r="F109" s="50"/>
      <c r="G109" s="50"/>
      <c r="H109" s="50"/>
      <c r="I109" s="71"/>
      <c r="M109" s="10"/>
    </row>
    <row r="110" spans="1:13">
      <c r="A110" s="71"/>
      <c r="B110" s="3" t="s">
        <v>16</v>
      </c>
      <c r="F110" s="75"/>
      <c r="I110" s="75"/>
      <c r="J110" s="10"/>
      <c r="K110" s="10"/>
      <c r="M110" s="10"/>
    </row>
    <row r="111" spans="1:13">
      <c r="A111" s="71"/>
      <c r="B111" s="1" t="s">
        <v>62</v>
      </c>
      <c r="E111" s="1">
        <f>+'Detail Budget'!P107</f>
        <v>4200</v>
      </c>
      <c r="F111" s="75"/>
      <c r="G111" s="10">
        <f>+'Detail Budget'!Q107</f>
        <v>4200</v>
      </c>
      <c r="H111" s="10">
        <f>+'Detail Budget'!R107</f>
        <v>4200</v>
      </c>
      <c r="I111" s="75"/>
      <c r="K111" s="49"/>
      <c r="M111" s="10"/>
    </row>
    <row r="112" spans="1:13">
      <c r="A112" s="71"/>
      <c r="B112" s="1" t="s">
        <v>17</v>
      </c>
      <c r="E112" s="1">
        <f>+'Detail Budget'!P108</f>
        <v>32460</v>
      </c>
      <c r="F112" s="75"/>
      <c r="G112" s="10">
        <f>+'Detail Budget'!Q108</f>
        <v>30111.25</v>
      </c>
      <c r="H112" s="10">
        <f>+'Detail Budget'!R108</f>
        <v>31460</v>
      </c>
      <c r="I112" s="75"/>
      <c r="K112" s="49"/>
      <c r="M112" s="10"/>
    </row>
    <row r="113" spans="1:13">
      <c r="A113" s="71"/>
      <c r="B113" s="1" t="s">
        <v>18</v>
      </c>
      <c r="E113" s="1">
        <f>+'Detail Budget'!P109</f>
        <v>113750</v>
      </c>
      <c r="F113" s="75"/>
      <c r="G113" s="10">
        <f>+'Detail Budget'!Q109</f>
        <v>108750</v>
      </c>
      <c r="H113" s="10">
        <f>+'Detail Budget'!R109</f>
        <v>108750</v>
      </c>
      <c r="I113" s="75"/>
      <c r="K113" s="49"/>
      <c r="M113" s="10"/>
    </row>
    <row r="114" spans="1:13">
      <c r="A114" s="71"/>
      <c r="B114" s="1" t="s">
        <v>19</v>
      </c>
      <c r="E114" s="1">
        <f>+'Detail Budget'!P110</f>
        <v>10000</v>
      </c>
      <c r="F114" s="75"/>
      <c r="G114" s="10">
        <f>+'Detail Budget'!Q110</f>
        <v>0</v>
      </c>
      <c r="H114" s="10">
        <f>+'Detail Budget'!R110</f>
        <v>10000</v>
      </c>
      <c r="I114" s="75"/>
      <c r="K114" s="49"/>
      <c r="M114" s="10"/>
    </row>
    <row r="115" spans="1:13">
      <c r="A115" s="71"/>
      <c r="B115" s="10" t="s">
        <v>160</v>
      </c>
      <c r="C115" s="10"/>
      <c r="D115" s="10"/>
      <c r="E115" s="10">
        <f>+'Detail Budget'!P111</f>
        <v>10000</v>
      </c>
      <c r="F115" s="75"/>
      <c r="G115" s="10">
        <f>+'Detail Budget'!Q111</f>
        <v>7088.88</v>
      </c>
      <c r="H115" s="10">
        <f>+'Detail Budget'!R111</f>
        <v>10000</v>
      </c>
      <c r="I115" s="75"/>
      <c r="K115" s="49"/>
      <c r="M115" s="10"/>
    </row>
    <row r="116" spans="1:13">
      <c r="A116" s="71"/>
      <c r="B116" s="105" t="s">
        <v>225</v>
      </c>
      <c r="C116" s="10"/>
      <c r="D116" s="10"/>
      <c r="E116" s="7">
        <f>+'Detail Budget'!P112</f>
        <v>0</v>
      </c>
      <c r="F116" s="84"/>
      <c r="G116" s="7"/>
      <c r="H116" s="7"/>
      <c r="I116" s="75"/>
      <c r="K116" s="49"/>
      <c r="M116" s="10"/>
    </row>
    <row r="117" spans="1:13">
      <c r="A117" s="71"/>
      <c r="B117" s="1" t="s">
        <v>20</v>
      </c>
      <c r="E117" s="1">
        <f>SUM(E111:E116)</f>
        <v>170410</v>
      </c>
      <c r="F117" s="75"/>
      <c r="G117" s="10">
        <f>+'Detail Budget'!Q113</f>
        <v>150750.13</v>
      </c>
      <c r="H117" s="10">
        <f>+'Detail Budget'!R113</f>
        <v>165010</v>
      </c>
      <c r="I117" s="75"/>
      <c r="K117" s="49"/>
      <c r="M117" s="10"/>
    </row>
    <row r="118" spans="1:13" ht="17.25" customHeight="1">
      <c r="A118" s="71"/>
      <c r="B118" s="50"/>
      <c r="C118" s="50"/>
      <c r="D118" s="50"/>
      <c r="E118" s="50"/>
      <c r="F118" s="50"/>
      <c r="G118" s="50"/>
      <c r="H118" s="50"/>
      <c r="I118" s="71"/>
      <c r="M118" s="10"/>
    </row>
    <row r="119" spans="1:13" ht="17.25" customHeight="1">
      <c r="A119" s="71"/>
      <c r="B119" s="3" t="s">
        <v>51</v>
      </c>
      <c r="E119" s="10"/>
      <c r="F119" s="75"/>
      <c r="G119" s="10"/>
      <c r="H119" s="10"/>
      <c r="I119" s="75"/>
      <c r="J119" s="10"/>
      <c r="K119" s="10"/>
      <c r="M119" s="10"/>
    </row>
    <row r="120" spans="1:13" ht="17.25" customHeight="1">
      <c r="A120" s="71"/>
      <c r="B120" s="1" t="s">
        <v>163</v>
      </c>
      <c r="E120" s="1">
        <f>+'Detail Budget'!P118</f>
        <v>9000</v>
      </c>
      <c r="F120" s="75"/>
      <c r="G120" s="10">
        <f>+'Detail Budget'!Q118</f>
        <v>8006</v>
      </c>
      <c r="H120" s="10">
        <f>+'Detail Budget'!R118</f>
        <v>9000</v>
      </c>
      <c r="I120" s="75"/>
      <c r="K120" s="49"/>
      <c r="M120" s="10"/>
    </row>
    <row r="121" spans="1:13" ht="17.25" customHeight="1">
      <c r="A121" s="71"/>
      <c r="B121" s="1" t="s">
        <v>159</v>
      </c>
      <c r="F121" s="75"/>
      <c r="G121" s="10">
        <f>+'Detail Budget'!Q119</f>
        <v>0</v>
      </c>
      <c r="H121" s="10">
        <f>+'Detail Budget'!R119</f>
        <v>0</v>
      </c>
      <c r="I121" s="75"/>
      <c r="K121" s="49"/>
      <c r="M121" s="10"/>
    </row>
    <row r="122" spans="1:13">
      <c r="A122" s="71"/>
      <c r="B122" s="7" t="s">
        <v>164</v>
      </c>
      <c r="C122" s="7"/>
      <c r="D122" s="7"/>
      <c r="E122" s="7">
        <f>+'Detail Budget'!P120</f>
        <v>19000</v>
      </c>
      <c r="F122" s="75"/>
      <c r="G122" s="7">
        <f>+'Detail Budget'!Q120</f>
        <v>14653.84</v>
      </c>
      <c r="H122" s="7">
        <f>+'Detail Budget'!R120</f>
        <v>19000</v>
      </c>
      <c r="I122" s="75"/>
      <c r="K122" s="49"/>
      <c r="M122" s="10"/>
    </row>
    <row r="123" spans="1:13">
      <c r="A123" s="71"/>
      <c r="B123" s="1" t="s">
        <v>52</v>
      </c>
      <c r="E123" s="78">
        <f>+'Detail Budget'!P121</f>
        <v>28000</v>
      </c>
      <c r="F123" s="75"/>
      <c r="G123" s="10">
        <f>+'Detail Budget'!Q121</f>
        <v>22659.84</v>
      </c>
      <c r="H123" s="10">
        <f>+'Detail Budget'!R121</f>
        <v>28000</v>
      </c>
      <c r="I123" s="75"/>
      <c r="K123" s="49"/>
      <c r="M123" s="10"/>
    </row>
    <row r="124" spans="1:13">
      <c r="A124" s="71"/>
      <c r="B124" s="50"/>
      <c r="C124" s="50"/>
      <c r="D124" s="50"/>
      <c r="E124" s="52"/>
      <c r="F124" s="52"/>
      <c r="G124" s="52"/>
      <c r="H124" s="52"/>
      <c r="I124" s="75"/>
      <c r="J124" s="10"/>
      <c r="K124" s="10"/>
      <c r="M124" s="10"/>
    </row>
    <row r="125" spans="1:13">
      <c r="A125" s="71"/>
      <c r="B125" s="3" t="s">
        <v>85</v>
      </c>
      <c r="E125" s="1">
        <f>+'Detail Budget'!P123</f>
        <v>226465</v>
      </c>
      <c r="F125" s="75"/>
      <c r="G125" s="7">
        <f>+'Detail Budget'!Q123</f>
        <v>182345.03</v>
      </c>
      <c r="H125" s="7">
        <f>+'Detail Budget'!R123</f>
        <v>219035</v>
      </c>
      <c r="I125" s="75"/>
      <c r="K125" s="49"/>
      <c r="M125" s="10"/>
    </row>
    <row r="126" spans="1:13">
      <c r="A126" s="71"/>
      <c r="B126" s="51"/>
      <c r="C126" s="51"/>
      <c r="D126" s="51"/>
      <c r="E126" s="53"/>
      <c r="F126" s="53"/>
      <c r="G126" s="53"/>
      <c r="H126" s="53"/>
      <c r="I126" s="75"/>
      <c r="J126" s="10"/>
      <c r="K126" s="10"/>
      <c r="M126" s="10"/>
    </row>
    <row r="127" spans="1:13" ht="17.25" customHeight="1">
      <c r="A127" s="71"/>
      <c r="B127" s="3" t="s">
        <v>21</v>
      </c>
      <c r="E127" s="1">
        <f>+'Detail Budget'!P125</f>
        <v>327198.86170000001</v>
      </c>
      <c r="F127" s="75"/>
      <c r="G127" s="7">
        <f>+'Detail Budget'!Q125</f>
        <v>421425.92579999985</v>
      </c>
      <c r="H127" s="7">
        <f>+'Detail Budget'!R125</f>
        <v>353033</v>
      </c>
      <c r="I127" s="75"/>
      <c r="K127" s="49"/>
      <c r="M127" s="10"/>
    </row>
    <row r="128" spans="1:13" ht="17.25" customHeight="1">
      <c r="A128" s="71"/>
      <c r="B128" s="71"/>
      <c r="C128" s="71"/>
      <c r="D128" s="71"/>
      <c r="E128" s="75"/>
      <c r="F128" s="75"/>
      <c r="G128" s="75"/>
      <c r="H128" s="75"/>
      <c r="I128" s="75"/>
      <c r="J128" s="10"/>
      <c r="K128" s="10"/>
      <c r="M128" s="10"/>
    </row>
    <row r="129" spans="1:13">
      <c r="A129" s="71"/>
      <c r="B129" s="3" t="s">
        <v>211</v>
      </c>
      <c r="E129" s="10"/>
      <c r="F129" s="71"/>
      <c r="G129" s="10"/>
      <c r="H129" s="10"/>
      <c r="I129" s="75"/>
      <c r="J129" s="10"/>
      <c r="K129" s="10"/>
      <c r="M129" s="10"/>
    </row>
    <row r="130" spans="1:13">
      <c r="A130" s="71"/>
      <c r="B130" s="112" t="s">
        <v>285</v>
      </c>
      <c r="E130" s="10">
        <v>0</v>
      </c>
      <c r="F130" s="71"/>
      <c r="G130" s="10">
        <f>+'Detail Budget'!Q128</f>
        <v>58717.98</v>
      </c>
      <c r="H130" s="10">
        <v>0</v>
      </c>
      <c r="I130" s="75"/>
      <c r="J130" s="10"/>
      <c r="K130" s="10"/>
      <c r="M130" s="10"/>
    </row>
    <row r="131" spans="1:13">
      <c r="A131" s="71"/>
      <c r="B131" s="117" t="s">
        <v>286</v>
      </c>
      <c r="C131" s="7"/>
      <c r="D131" s="7"/>
      <c r="E131" s="7">
        <v>0</v>
      </c>
      <c r="F131" s="75"/>
      <c r="G131" s="7">
        <f>+'Detail Budget'!Q129</f>
        <v>40445.46</v>
      </c>
      <c r="H131" s="7">
        <v>0</v>
      </c>
      <c r="I131" s="75"/>
      <c r="J131" s="10"/>
      <c r="K131" s="10"/>
      <c r="M131" s="10"/>
    </row>
    <row r="132" spans="1:13">
      <c r="A132" s="71"/>
      <c r="B132" s="3" t="s">
        <v>214</v>
      </c>
      <c r="E132" s="10"/>
      <c r="F132" s="71"/>
      <c r="G132" s="10">
        <f>+'Detail Budget'!Q131</f>
        <v>99163.44</v>
      </c>
      <c r="H132" s="10"/>
      <c r="I132" s="75"/>
      <c r="J132" s="10"/>
      <c r="K132" s="10"/>
      <c r="M132" s="10"/>
    </row>
    <row r="133" spans="1:13">
      <c r="A133" s="71"/>
      <c r="E133" s="10"/>
      <c r="F133" s="71"/>
      <c r="H133" s="10"/>
      <c r="I133" s="75"/>
      <c r="J133" s="10"/>
      <c r="K133" s="10"/>
      <c r="M133" s="10"/>
    </row>
    <row r="134" spans="1:13">
      <c r="A134" s="71"/>
      <c r="B134" s="3" t="s">
        <v>81</v>
      </c>
      <c r="E134" s="10"/>
      <c r="F134" s="71"/>
      <c r="G134" s="10"/>
      <c r="H134" s="10"/>
      <c r="I134" s="75"/>
      <c r="J134" s="10"/>
      <c r="K134" s="10"/>
      <c r="M134" s="10"/>
    </row>
    <row r="135" spans="1:13">
      <c r="A135" s="71"/>
      <c r="B135" s="1" t="s">
        <v>82</v>
      </c>
      <c r="E135" s="10"/>
      <c r="F135" s="71"/>
      <c r="G135" s="10"/>
      <c r="H135" s="10"/>
      <c r="I135" s="75"/>
      <c r="J135" s="10"/>
      <c r="K135" s="10"/>
      <c r="M135" s="10"/>
    </row>
    <row r="136" spans="1:13">
      <c r="A136" s="71"/>
      <c r="B136" s="1" t="s">
        <v>147</v>
      </c>
      <c r="E136" s="10">
        <f>'Detail Budget'!P136</f>
        <v>5000</v>
      </c>
      <c r="F136" s="71"/>
      <c r="G136" s="10">
        <f>+'Detail Budget'!Q136</f>
        <v>0</v>
      </c>
      <c r="H136" s="10"/>
      <c r="I136" s="75"/>
      <c r="J136" s="10"/>
      <c r="K136" s="10"/>
      <c r="M136" s="10"/>
    </row>
    <row r="137" spans="1:13">
      <c r="A137" s="71"/>
      <c r="B137" s="1" t="s">
        <v>133</v>
      </c>
      <c r="E137" s="10">
        <f>'Detail Budget'!P137</f>
        <v>400000</v>
      </c>
      <c r="F137" s="71"/>
      <c r="G137" s="10">
        <f>+'Detail Budget'!Q137</f>
        <v>394000</v>
      </c>
      <c r="H137" s="10">
        <f>+'Detail Budget'!R137</f>
        <v>394000</v>
      </c>
      <c r="I137" s="75"/>
      <c r="K137" s="49"/>
      <c r="M137" s="10"/>
    </row>
    <row r="138" spans="1:13">
      <c r="A138" s="71"/>
      <c r="B138" s="1" t="s">
        <v>161</v>
      </c>
      <c r="E138" s="10">
        <f>'Detail Budget'!P138</f>
        <v>0</v>
      </c>
      <c r="F138" s="71"/>
      <c r="G138" s="10">
        <f>+'Detail Budget'!Q138</f>
        <v>2445</v>
      </c>
      <c r="H138" s="10">
        <f>+'Detail Budget'!R138</f>
        <v>0</v>
      </c>
      <c r="I138" s="75"/>
      <c r="K138" s="49"/>
      <c r="M138" s="10"/>
    </row>
    <row r="139" spans="1:13">
      <c r="A139" s="71"/>
      <c r="B139" s="11" t="s">
        <v>232</v>
      </c>
      <c r="E139" s="10">
        <f>'Detail Budget'!P139</f>
        <v>0</v>
      </c>
      <c r="F139" s="71"/>
      <c r="G139" s="10"/>
      <c r="H139" s="10"/>
      <c r="I139" s="75"/>
      <c r="K139" s="49"/>
      <c r="M139" s="10"/>
    </row>
    <row r="140" spans="1:13">
      <c r="A140" s="71"/>
      <c r="B140" s="11" t="s">
        <v>167</v>
      </c>
      <c r="E140" s="10">
        <f>'Detail Budget'!P140</f>
        <v>0</v>
      </c>
      <c r="F140" s="71"/>
      <c r="G140" s="10">
        <f>+'Detail Budget'!Q140</f>
        <v>0</v>
      </c>
      <c r="H140" s="10">
        <f>+'Detail Budget'!R140</f>
        <v>0</v>
      </c>
      <c r="I140" s="75"/>
      <c r="K140" s="49"/>
      <c r="M140" s="10"/>
    </row>
    <row r="141" spans="1:13">
      <c r="A141" s="71"/>
      <c r="B141" s="1" t="s">
        <v>168</v>
      </c>
      <c r="E141" s="10">
        <f>'Detail Budget'!P141</f>
        <v>50000</v>
      </c>
      <c r="F141" s="71"/>
      <c r="G141" s="10">
        <f>+'Detail Budget'!Q141</f>
        <v>25000</v>
      </c>
      <c r="H141" s="10">
        <f>+'Detail Budget'!R141</f>
        <v>50000</v>
      </c>
      <c r="I141" s="75"/>
      <c r="K141" s="49"/>
      <c r="M141" s="10"/>
    </row>
    <row r="142" spans="1:13">
      <c r="A142" s="71"/>
      <c r="B142" s="10" t="s">
        <v>134</v>
      </c>
      <c r="C142" s="10"/>
      <c r="D142" s="10"/>
      <c r="E142" s="10">
        <f>'Detail Budget'!P142</f>
        <v>75000</v>
      </c>
      <c r="F142" s="75"/>
      <c r="G142" s="10">
        <f>+'Detail Budget'!Q142</f>
        <v>73372</v>
      </c>
      <c r="H142" s="10">
        <f>+'Detail Budget'!R142</f>
        <v>75000</v>
      </c>
      <c r="I142" s="71"/>
      <c r="K142" s="49"/>
      <c r="M142" s="10"/>
    </row>
    <row r="143" spans="1:13">
      <c r="A143" s="71"/>
      <c r="B143" s="93" t="s">
        <v>227</v>
      </c>
      <c r="C143" s="10"/>
      <c r="D143" s="10"/>
      <c r="E143" s="10">
        <f>'Detail Budget'!P143</f>
        <v>10000</v>
      </c>
      <c r="F143" s="75"/>
      <c r="G143" s="10">
        <f>+'Detail Budget'!Q143</f>
        <v>10000</v>
      </c>
      <c r="H143" s="10">
        <f>+'Detail Budget'!R143</f>
        <v>10000</v>
      </c>
      <c r="I143" s="71"/>
      <c r="K143" s="49"/>
      <c r="M143" s="10"/>
    </row>
    <row r="144" spans="1:13">
      <c r="A144" s="71"/>
      <c r="B144" s="96" t="s">
        <v>197</v>
      </c>
      <c r="C144" s="7"/>
      <c r="D144" s="7"/>
      <c r="E144" s="7">
        <f>'Detail Budget'!P144</f>
        <v>50000</v>
      </c>
      <c r="F144" s="75"/>
      <c r="G144" s="7">
        <f>+'Detail Budget'!Q144</f>
        <v>0</v>
      </c>
      <c r="H144" s="7">
        <f>+'Detail Budget'!R144</f>
        <v>50000</v>
      </c>
      <c r="I144" s="71"/>
      <c r="K144" s="49"/>
      <c r="M144" s="10"/>
    </row>
    <row r="145" spans="1:13">
      <c r="A145" s="71"/>
      <c r="B145" s="3" t="s">
        <v>83</v>
      </c>
      <c r="E145" s="10">
        <f>'Detail Budget'!P145</f>
        <v>590000</v>
      </c>
      <c r="F145" s="75"/>
      <c r="G145" s="10">
        <f>+'Detail Budget'!Q145</f>
        <v>509792</v>
      </c>
      <c r="H145" s="10">
        <f>+'Detail Budget'!R145</f>
        <v>664000</v>
      </c>
      <c r="I145" s="75"/>
      <c r="K145" s="49"/>
      <c r="M145" s="10"/>
    </row>
    <row r="146" spans="1:13">
      <c r="A146" s="71"/>
      <c r="B146" s="3"/>
      <c r="E146" s="10"/>
      <c r="F146" s="75"/>
      <c r="G146" s="10"/>
      <c r="H146" s="10"/>
      <c r="I146" s="75"/>
      <c r="K146" s="49"/>
      <c r="M146" s="10"/>
    </row>
    <row r="147" spans="1:13">
      <c r="A147" s="71"/>
      <c r="B147" s="11" t="s">
        <v>185</v>
      </c>
      <c r="E147" s="10">
        <f>'Detail Budget'!P147</f>
        <v>0</v>
      </c>
      <c r="F147" s="75"/>
      <c r="G147" s="10">
        <f>+'Detail Budget'!Q147</f>
        <v>0</v>
      </c>
      <c r="H147" s="10">
        <f>+'Detail Budget'!R147</f>
        <v>0</v>
      </c>
      <c r="I147" s="75"/>
      <c r="K147" s="49"/>
      <c r="M147" s="10"/>
    </row>
    <row r="148" spans="1:13">
      <c r="A148" s="71"/>
      <c r="B148" s="11" t="s">
        <v>186</v>
      </c>
      <c r="E148" s="10">
        <f>'Detail Budget'!P148</f>
        <v>0</v>
      </c>
      <c r="F148" s="75"/>
      <c r="G148" s="10">
        <f>+'Detail Budget'!Q148</f>
        <v>0</v>
      </c>
      <c r="H148" s="10">
        <f>+'Detail Budget'!R148</f>
        <v>0</v>
      </c>
      <c r="I148" s="75"/>
      <c r="K148" s="49"/>
      <c r="M148" s="10"/>
    </row>
    <row r="149" spans="1:13">
      <c r="A149" s="71"/>
      <c r="B149" s="11" t="s">
        <v>187</v>
      </c>
      <c r="E149" s="10">
        <f>'Detail Budget'!P149</f>
        <v>0</v>
      </c>
      <c r="F149" s="75"/>
      <c r="G149" s="10">
        <f>+'Detail Budget'!Q149</f>
        <v>0</v>
      </c>
      <c r="H149" s="10">
        <f>+'Detail Budget'!R149</f>
        <v>0</v>
      </c>
      <c r="I149" s="75"/>
      <c r="K149" s="49"/>
      <c r="M149" s="10"/>
    </row>
    <row r="150" spans="1:13">
      <c r="A150" s="71"/>
      <c r="B150" s="3" t="s">
        <v>188</v>
      </c>
      <c r="E150" s="10">
        <f>'Detail Budget'!P150</f>
        <v>0</v>
      </c>
      <c r="F150" s="75"/>
      <c r="G150" s="10">
        <f>+'Detail Budget'!Q150</f>
        <v>0</v>
      </c>
      <c r="H150" s="10">
        <f>+'Detail Budget'!R150</f>
        <v>0</v>
      </c>
      <c r="I150" s="75"/>
      <c r="K150" s="49"/>
      <c r="M150" s="10"/>
    </row>
    <row r="151" spans="1:13" ht="13.5" thickBot="1">
      <c r="A151" s="71"/>
      <c r="B151" s="54"/>
      <c r="C151" s="54"/>
      <c r="D151" s="54"/>
      <c r="E151" s="54"/>
      <c r="F151" s="55"/>
      <c r="G151" s="54"/>
      <c r="H151" s="54"/>
      <c r="I151" s="75"/>
      <c r="J151" s="10"/>
      <c r="K151" s="10"/>
      <c r="M151" s="10"/>
    </row>
    <row r="152" spans="1:13" ht="14.25" thickTop="1" thickBot="1">
      <c r="A152" s="71"/>
      <c r="B152" s="79" t="s">
        <v>22</v>
      </c>
      <c r="C152" s="56"/>
      <c r="D152" s="56"/>
      <c r="E152" s="56">
        <f>'Detail Budget'!P152</f>
        <v>-262801.13829999999</v>
      </c>
      <c r="F152" s="75"/>
      <c r="G152" s="56">
        <f>+'Detail Budget'!Q152</f>
        <v>10797.365799999854</v>
      </c>
      <c r="H152" s="56">
        <f>+'Detail Budget'!R152</f>
        <v>-310967</v>
      </c>
      <c r="I152" s="75"/>
      <c r="K152" s="49"/>
      <c r="M152" s="10"/>
    </row>
    <row r="153" spans="1:13" ht="13.5" thickTop="1">
      <c r="A153" s="71"/>
      <c r="B153" s="71"/>
      <c r="C153" s="71"/>
      <c r="D153" s="71"/>
      <c r="E153" s="71"/>
      <c r="F153" s="75"/>
      <c r="G153" s="71"/>
      <c r="H153" s="71"/>
      <c r="I153" s="75"/>
      <c r="J153" s="10"/>
      <c r="K153" s="10"/>
      <c r="M153" s="10"/>
    </row>
    <row r="154" spans="1:13">
      <c r="F154" s="21"/>
      <c r="G154" s="21"/>
      <c r="H154" s="21"/>
      <c r="I154" s="21"/>
      <c r="J154" s="10"/>
      <c r="K154" s="10"/>
      <c r="M154" s="10"/>
    </row>
    <row r="155" spans="1:13">
      <c r="F155" s="21"/>
      <c r="G155" s="21"/>
      <c r="H155" s="21"/>
      <c r="I155" s="21"/>
      <c r="J155" s="10"/>
      <c r="K155" s="10"/>
      <c r="M155" s="10"/>
    </row>
    <row r="156" spans="1:13">
      <c r="F156" s="10"/>
      <c r="G156" s="10"/>
      <c r="H156" s="10"/>
      <c r="I156" s="10"/>
      <c r="J156" s="10"/>
      <c r="K156" s="10"/>
      <c r="M156" s="10"/>
    </row>
    <row r="157" spans="1:13">
      <c r="F157" s="10"/>
      <c r="G157" s="10"/>
      <c r="H157" s="10"/>
      <c r="I157" s="10"/>
      <c r="J157" s="10"/>
      <c r="K157" s="10"/>
      <c r="M157" s="10"/>
    </row>
    <row r="158" spans="1:13">
      <c r="F158" s="10"/>
      <c r="G158" s="10"/>
      <c r="H158" s="10"/>
      <c r="I158" s="10"/>
      <c r="J158" s="10"/>
      <c r="K158" s="10"/>
      <c r="M158" s="10"/>
    </row>
    <row r="159" spans="1:13">
      <c r="F159" s="10"/>
      <c r="G159" s="10"/>
      <c r="H159" s="10"/>
      <c r="I159" s="10"/>
      <c r="J159" s="10"/>
      <c r="K159" s="10"/>
      <c r="M159" s="10"/>
    </row>
    <row r="160" spans="1:13">
      <c r="F160" s="10"/>
      <c r="G160" s="10"/>
      <c r="H160" s="10"/>
      <c r="I160" s="10"/>
      <c r="J160" s="10"/>
      <c r="K160" s="10"/>
      <c r="M160" s="10"/>
    </row>
    <row r="161" spans="6:13">
      <c r="F161" s="10"/>
      <c r="G161" s="10"/>
      <c r="H161" s="10"/>
      <c r="I161" s="10"/>
      <c r="J161" s="10"/>
      <c r="K161" s="10"/>
      <c r="M161" s="10"/>
    </row>
    <row r="162" spans="6:13">
      <c r="F162" s="10"/>
      <c r="G162" s="10"/>
      <c r="H162" s="10"/>
      <c r="I162" s="10"/>
      <c r="J162" s="10"/>
      <c r="K162" s="10"/>
      <c r="M162" s="10"/>
    </row>
    <row r="163" spans="6:13">
      <c r="F163" s="10"/>
      <c r="G163" s="10"/>
      <c r="H163" s="10"/>
      <c r="I163" s="10"/>
      <c r="J163" s="10"/>
      <c r="K163" s="10"/>
      <c r="M163" s="10"/>
    </row>
    <row r="164" spans="6:13">
      <c r="F164" s="10"/>
      <c r="G164" s="10"/>
      <c r="H164" s="10"/>
      <c r="I164" s="10"/>
      <c r="J164" s="10"/>
      <c r="K164" s="10"/>
      <c r="M164" s="10"/>
    </row>
    <row r="165" spans="6:13">
      <c r="F165" s="10"/>
      <c r="G165" s="10"/>
      <c r="H165" s="10"/>
      <c r="I165" s="10"/>
      <c r="J165" s="10"/>
      <c r="K165" s="10"/>
      <c r="M165" s="10"/>
    </row>
    <row r="166" spans="6:13">
      <c r="F166" s="10"/>
      <c r="G166" s="10"/>
      <c r="H166" s="10"/>
      <c r="I166" s="10"/>
      <c r="J166" s="10"/>
      <c r="K166" s="10"/>
      <c r="M166" s="10"/>
    </row>
    <row r="167" spans="6:13">
      <c r="F167" s="10"/>
      <c r="G167" s="10"/>
      <c r="H167" s="10"/>
      <c r="I167" s="10"/>
      <c r="J167" s="10"/>
      <c r="K167" s="10"/>
      <c r="M167" s="10"/>
    </row>
    <row r="168" spans="6:13">
      <c r="F168" s="10"/>
      <c r="G168" s="10"/>
      <c r="H168" s="10"/>
      <c r="I168" s="10"/>
      <c r="J168" s="10"/>
      <c r="K168" s="10"/>
      <c r="M168" s="10"/>
    </row>
    <row r="169" spans="6:13">
      <c r="F169" s="10"/>
      <c r="G169" s="10"/>
      <c r="H169" s="10"/>
      <c r="I169" s="10"/>
      <c r="J169" s="10"/>
      <c r="K169" s="10"/>
      <c r="M169" s="10"/>
    </row>
    <row r="170" spans="6:13">
      <c r="F170" s="10"/>
      <c r="G170" s="10"/>
      <c r="H170" s="10"/>
      <c r="I170" s="10"/>
      <c r="J170" s="10"/>
      <c r="K170" s="10"/>
      <c r="M170" s="10"/>
    </row>
    <row r="171" spans="6:13">
      <c r="F171" s="10"/>
      <c r="G171" s="10"/>
      <c r="H171" s="10"/>
      <c r="I171" s="10"/>
      <c r="J171" s="10"/>
      <c r="K171" s="10"/>
      <c r="M171" s="10"/>
    </row>
    <row r="172" spans="6:13">
      <c r="F172" s="10"/>
      <c r="G172" s="10"/>
      <c r="H172" s="10"/>
      <c r="I172" s="10"/>
      <c r="J172" s="10"/>
      <c r="K172" s="10"/>
      <c r="M172" s="10"/>
    </row>
    <row r="173" spans="6:13">
      <c r="F173" s="10"/>
      <c r="G173" s="10"/>
      <c r="H173" s="10"/>
      <c r="I173" s="10"/>
      <c r="J173" s="10"/>
      <c r="K173" s="10"/>
      <c r="M173" s="10"/>
    </row>
    <row r="174" spans="6:13">
      <c r="M174" s="47"/>
    </row>
    <row r="175" spans="6:13">
      <c r="M175" s="47"/>
    </row>
    <row r="176" spans="6:13">
      <c r="M176" s="47"/>
    </row>
  </sheetData>
  <phoneticPr fontId="0" type="noConversion"/>
  <pageMargins left="0.75" right="0.75" top="1" bottom="0.5" header="0.5" footer="0.5"/>
  <pageSetup scale="65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174"/>
  <sheetViews>
    <sheetView view="pageBreakPreview" zoomScaleNormal="100" workbookViewId="0">
      <pane xSplit="3" ySplit="7" topLeftCell="K119" activePane="bottomRight" state="frozen"/>
      <selection pane="topRight" activeCell="D1" sqref="D1"/>
      <selection pane="bottomLeft" activeCell="A6" sqref="A6"/>
      <selection pane="bottomRight" activeCell="E31" sqref="E31"/>
    </sheetView>
  </sheetViews>
  <sheetFormatPr defaultRowHeight="12.75"/>
  <cols>
    <col min="1" max="2" width="9.140625" style="1"/>
    <col min="3" max="3" width="15.85546875" style="1" customWidth="1"/>
    <col min="4" max="15" width="9.140625" style="1"/>
    <col min="16" max="16" width="13.7109375" style="1" customWidth="1"/>
    <col min="17" max="17" width="12.7109375" style="1" customWidth="1"/>
    <col min="18" max="18" width="14" style="1" bestFit="1" customWidth="1"/>
    <col min="19" max="20" width="14" style="1" customWidth="1"/>
    <col min="21" max="22" width="14" style="1" bestFit="1" customWidth="1"/>
    <col min="23" max="16384" width="9.140625" style="1"/>
  </cols>
  <sheetData>
    <row r="1" spans="1:38">
      <c r="A1" s="5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4" t="str">
        <f>+'Summary Budget '!F1</f>
        <v>Housing Finance Authority of Hillsborough County</v>
      </c>
      <c r="N1" s="32"/>
      <c r="O1" s="32"/>
      <c r="P1" s="32"/>
      <c r="Q1" s="32"/>
      <c r="R1" s="32"/>
      <c r="S1" s="62"/>
      <c r="T1" s="62"/>
      <c r="U1" s="62"/>
      <c r="V1" s="62"/>
      <c r="W1" s="10"/>
      <c r="X1" s="10"/>
      <c r="Y1" s="10"/>
      <c r="Z1" s="10"/>
    </row>
    <row r="2" spans="1:38">
      <c r="A2" s="5"/>
      <c r="B2" s="32"/>
      <c r="C2" s="32"/>
      <c r="D2" s="32"/>
      <c r="E2" s="32"/>
      <c r="F2" s="32"/>
      <c r="G2" s="32"/>
      <c r="H2" s="32"/>
      <c r="I2" s="32"/>
      <c r="J2" s="32"/>
      <c r="M2" s="34" t="s">
        <v>245</v>
      </c>
      <c r="P2" s="32"/>
      <c r="Q2" s="32"/>
      <c r="R2" s="32"/>
      <c r="S2" s="62"/>
      <c r="T2" s="62"/>
      <c r="U2" s="62"/>
      <c r="V2" s="62"/>
      <c r="W2" s="10"/>
      <c r="X2" s="10"/>
      <c r="Y2" s="10"/>
      <c r="Z2" s="10"/>
    </row>
    <row r="3" spans="1:38">
      <c r="A3" s="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N3" s="32"/>
      <c r="O3" s="32"/>
      <c r="P3" s="32"/>
      <c r="Q3" s="32"/>
      <c r="R3" s="32"/>
      <c r="S3" s="62"/>
      <c r="T3" s="62"/>
      <c r="U3" s="62"/>
      <c r="V3" s="62"/>
      <c r="W3" s="10"/>
      <c r="X3" s="10"/>
      <c r="Y3" s="10"/>
      <c r="Z3" s="10"/>
    </row>
    <row r="4" spans="1:38">
      <c r="D4" s="5"/>
      <c r="E4" s="5"/>
      <c r="Q4" s="30" t="s">
        <v>1</v>
      </c>
      <c r="R4" s="30" t="s">
        <v>38</v>
      </c>
      <c r="S4" s="62"/>
      <c r="T4" s="62"/>
      <c r="U4" s="62"/>
      <c r="V4" s="62"/>
      <c r="W4" s="10"/>
      <c r="X4" s="10"/>
      <c r="Y4" s="10"/>
      <c r="Z4" s="10"/>
    </row>
    <row r="5" spans="1:38">
      <c r="D5" s="4">
        <v>40817</v>
      </c>
      <c r="E5" s="4">
        <v>40858</v>
      </c>
      <c r="F5" s="4">
        <v>40888</v>
      </c>
      <c r="G5" s="4">
        <v>40555</v>
      </c>
      <c r="H5" s="4">
        <v>40586</v>
      </c>
      <c r="I5" s="4">
        <v>40614</v>
      </c>
      <c r="J5" s="4">
        <v>40645</v>
      </c>
      <c r="K5" s="4">
        <v>40675</v>
      </c>
      <c r="L5" s="4">
        <v>40706</v>
      </c>
      <c r="M5" s="4">
        <v>40736</v>
      </c>
      <c r="N5" s="4">
        <v>40767</v>
      </c>
      <c r="O5" s="4">
        <v>40798</v>
      </c>
      <c r="P5" s="4" t="s">
        <v>92</v>
      </c>
      <c r="Q5" s="31" t="s">
        <v>200</v>
      </c>
      <c r="R5" s="31" t="s">
        <v>200</v>
      </c>
      <c r="S5" s="62"/>
      <c r="T5" s="62"/>
      <c r="U5" s="62"/>
      <c r="V5" s="62"/>
      <c r="W5" s="10"/>
      <c r="X5" s="10"/>
      <c r="Y5" s="10"/>
      <c r="Z5" s="10"/>
    </row>
    <row r="6" spans="1:38">
      <c r="A6" s="3" t="s">
        <v>2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30"/>
      <c r="T6" s="30"/>
      <c r="U6" s="30"/>
      <c r="V6" s="30"/>
      <c r="W6" s="10"/>
      <c r="X6" s="10"/>
      <c r="Y6" s="10"/>
      <c r="Z6" s="10"/>
    </row>
    <row r="7" spans="1:38" s="10" customFormat="1">
      <c r="A7" s="1" t="s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31"/>
      <c r="T7" s="31"/>
      <c r="U7" s="30"/>
      <c r="V7" s="31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</row>
    <row r="8" spans="1:38" s="10" customFormat="1">
      <c r="A8" s="112" t="s">
        <v>260</v>
      </c>
      <c r="B8" s="1"/>
      <c r="C8" s="1"/>
      <c r="D8" s="1">
        <f>+Interest!B15</f>
        <v>209</v>
      </c>
      <c r="E8" s="1">
        <f>+Interest!C15</f>
        <v>209</v>
      </c>
      <c r="F8" s="1">
        <f>+Interest!D15</f>
        <v>209</v>
      </c>
      <c r="G8" s="1">
        <f>+Interest!E15</f>
        <v>209</v>
      </c>
      <c r="H8" s="1">
        <f>+Interest!F15</f>
        <v>209</v>
      </c>
      <c r="I8" s="1">
        <f>+Interest!G15</f>
        <v>209</v>
      </c>
      <c r="J8" s="1">
        <f>+Interest!H15</f>
        <v>209</v>
      </c>
      <c r="K8" s="1">
        <f>+Interest!I15</f>
        <v>209</v>
      </c>
      <c r="L8" s="1">
        <f>+Interest!J15</f>
        <v>209</v>
      </c>
      <c r="M8" s="1">
        <f>+Interest!K15</f>
        <v>209</v>
      </c>
      <c r="N8" s="1">
        <f>+Interest!L15</f>
        <v>209</v>
      </c>
      <c r="O8" s="1">
        <f>+Interest!M15</f>
        <v>208.5</v>
      </c>
      <c r="P8" s="1">
        <f t="shared" ref="P8:P12" si="0">SUM(D8:O8)</f>
        <v>2507.5</v>
      </c>
      <c r="Q8" s="1">
        <v>720.86</v>
      </c>
      <c r="R8" s="1">
        <v>4</v>
      </c>
    </row>
    <row r="9" spans="1:38" s="10" customFormat="1">
      <c r="A9" s="112" t="s">
        <v>261</v>
      </c>
      <c r="B9" s="1"/>
      <c r="C9" s="1"/>
      <c r="D9" s="1"/>
      <c r="E9" s="1"/>
      <c r="F9" s="1"/>
      <c r="G9" s="1"/>
      <c r="H9" s="1"/>
      <c r="I9" s="1"/>
      <c r="J9" s="1"/>
      <c r="K9" s="1">
        <f>+Interest!I21</f>
        <v>1165</v>
      </c>
      <c r="L9" s="1"/>
      <c r="M9" s="1">
        <f>+Interest!K21</f>
        <v>2255</v>
      </c>
      <c r="N9" s="1"/>
      <c r="O9" s="1"/>
      <c r="P9" s="1">
        <f t="shared" si="0"/>
        <v>3420</v>
      </c>
      <c r="Q9" s="1">
        <v>13479.91</v>
      </c>
      <c r="R9" s="1">
        <v>14667</v>
      </c>
    </row>
    <row r="10" spans="1:38" s="10" customFormat="1">
      <c r="A10" s="112" t="s">
        <v>262</v>
      </c>
      <c r="B10" s="1"/>
      <c r="C10" s="1"/>
      <c r="D10" s="1">
        <f>+Interest!B23</f>
        <v>1400</v>
      </c>
      <c r="E10" s="1">
        <f>+Interest!C23</f>
        <v>1400</v>
      </c>
      <c r="F10" s="1">
        <f>+Interest!D23</f>
        <v>1400</v>
      </c>
      <c r="G10" s="1">
        <f>+Interest!E23</f>
        <v>1400</v>
      </c>
      <c r="H10" s="1">
        <f>+Interest!F23</f>
        <v>1400</v>
      </c>
      <c r="I10" s="1">
        <f>+Interest!G23</f>
        <v>1400</v>
      </c>
      <c r="J10" s="1">
        <f>+Interest!H23</f>
        <v>1400</v>
      </c>
      <c r="K10" s="1">
        <f>+Interest!I23</f>
        <v>1400</v>
      </c>
      <c r="L10" s="1">
        <f>+Interest!J23</f>
        <v>1400</v>
      </c>
      <c r="M10" s="1">
        <f>+Interest!K23</f>
        <v>1400</v>
      </c>
      <c r="N10" s="1">
        <f>+Interest!L23</f>
        <v>1400</v>
      </c>
      <c r="O10" s="1">
        <f>+Interest!M23</f>
        <v>1400</v>
      </c>
      <c r="P10" s="1">
        <f t="shared" si="0"/>
        <v>16800</v>
      </c>
      <c r="Q10" s="1">
        <v>0</v>
      </c>
      <c r="R10" s="1">
        <v>3438</v>
      </c>
    </row>
    <row r="11" spans="1:38" s="10" customFormat="1">
      <c r="A11" s="112" t="s">
        <v>263</v>
      </c>
      <c r="B11" s="1"/>
      <c r="C11" s="1"/>
      <c r="D11" s="1">
        <f>+Interest!B25</f>
        <v>20</v>
      </c>
      <c r="E11" s="1">
        <f>+Interest!C25</f>
        <v>20</v>
      </c>
      <c r="F11" s="1">
        <f>+Interest!D25</f>
        <v>20</v>
      </c>
      <c r="G11" s="1">
        <f>+Interest!E25</f>
        <v>20</v>
      </c>
      <c r="H11" s="1">
        <f>+Interest!F25</f>
        <v>20</v>
      </c>
      <c r="I11" s="1">
        <f>+Interest!G25</f>
        <v>20</v>
      </c>
      <c r="J11" s="1">
        <f>+Interest!H25</f>
        <v>20</v>
      </c>
      <c r="K11" s="1">
        <f>+Interest!I25</f>
        <v>20</v>
      </c>
      <c r="L11" s="1">
        <f>+Interest!J25</f>
        <v>20</v>
      </c>
      <c r="M11" s="1">
        <f>+Interest!K25</f>
        <v>20</v>
      </c>
      <c r="N11" s="1">
        <f>+Interest!L25</f>
        <v>20</v>
      </c>
      <c r="O11" s="1">
        <f>+Interest!M25</f>
        <v>20</v>
      </c>
      <c r="P11" s="1">
        <f t="shared" si="0"/>
        <v>240</v>
      </c>
      <c r="Q11" s="1">
        <v>273.08</v>
      </c>
      <c r="R11" s="1">
        <v>803</v>
      </c>
    </row>
    <row r="12" spans="1:38" s="10" customFormat="1">
      <c r="A12" s="112" t="s">
        <v>264</v>
      </c>
      <c r="B12" s="1"/>
      <c r="C12" s="1"/>
      <c r="D12" s="1">
        <f>+Interest!B27</f>
        <v>5</v>
      </c>
      <c r="E12" s="1">
        <f>+Interest!C27</f>
        <v>5</v>
      </c>
      <c r="F12" s="1">
        <f>+Interest!D27</f>
        <v>5</v>
      </c>
      <c r="G12" s="1">
        <f>+Interest!E27</f>
        <v>5</v>
      </c>
      <c r="H12" s="1">
        <f>+Interest!F27</f>
        <v>5</v>
      </c>
      <c r="I12" s="1">
        <f>+Interest!G27</f>
        <v>5</v>
      </c>
      <c r="J12" s="1">
        <f>+Interest!H27</f>
        <v>5</v>
      </c>
      <c r="K12" s="1">
        <f>+Interest!I27</f>
        <v>5</v>
      </c>
      <c r="L12" s="1">
        <f>+Interest!J27</f>
        <v>5</v>
      </c>
      <c r="M12" s="1">
        <f>+Interest!K27</f>
        <v>5</v>
      </c>
      <c r="N12" s="1">
        <f>+Interest!L27</f>
        <v>5</v>
      </c>
      <c r="O12" s="1">
        <f>+Interest!M27</f>
        <v>5</v>
      </c>
      <c r="P12" s="1">
        <f t="shared" si="0"/>
        <v>60</v>
      </c>
      <c r="Q12" s="10">
        <v>59.34</v>
      </c>
      <c r="R12" s="1">
        <v>36</v>
      </c>
    </row>
    <row r="13" spans="1:38" s="10" customFormat="1">
      <c r="A13" s="6" t="s">
        <v>4</v>
      </c>
      <c r="B13" s="6"/>
      <c r="C13" s="6"/>
      <c r="D13" s="6">
        <f t="shared" ref="D13:O13" si="1">SUM(D8:D12)</f>
        <v>1634</v>
      </c>
      <c r="E13" s="6">
        <f t="shared" si="1"/>
        <v>1634</v>
      </c>
      <c r="F13" s="6">
        <f t="shared" si="1"/>
        <v>1634</v>
      </c>
      <c r="G13" s="6">
        <f t="shared" si="1"/>
        <v>1634</v>
      </c>
      <c r="H13" s="6">
        <f t="shared" si="1"/>
        <v>1634</v>
      </c>
      <c r="I13" s="6">
        <f t="shared" si="1"/>
        <v>1634</v>
      </c>
      <c r="J13" s="6">
        <f t="shared" si="1"/>
        <v>1634</v>
      </c>
      <c r="K13" s="6">
        <f t="shared" si="1"/>
        <v>2799</v>
      </c>
      <c r="L13" s="6">
        <f t="shared" si="1"/>
        <v>1634</v>
      </c>
      <c r="M13" s="6">
        <f t="shared" si="1"/>
        <v>3889</v>
      </c>
      <c r="N13" s="6">
        <f t="shared" si="1"/>
        <v>1634</v>
      </c>
      <c r="O13" s="6">
        <f t="shared" si="1"/>
        <v>1633.5</v>
      </c>
      <c r="P13" s="6">
        <f>SUM(P8:P12)</f>
        <v>23027.5</v>
      </c>
      <c r="Q13" s="6">
        <f>SUM(Q8:Q12)</f>
        <v>14533.19</v>
      </c>
      <c r="R13" s="6">
        <f>SUM(R8:R12)</f>
        <v>18948</v>
      </c>
    </row>
    <row r="14" spans="1:38" s="10" customFormat="1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</row>
    <row r="15" spans="1:38">
      <c r="A15" s="1" t="s">
        <v>5</v>
      </c>
      <c r="S15" s="10"/>
      <c r="T15" s="10"/>
      <c r="U15" s="10"/>
      <c r="V15" s="10"/>
      <c r="W15" s="10"/>
      <c r="X15" s="10"/>
      <c r="Y15" s="10"/>
      <c r="Z15" s="10"/>
    </row>
    <row r="16" spans="1:38">
      <c r="A16" s="1" t="s">
        <v>23</v>
      </c>
      <c r="R16" s="1">
        <f>SUM(D16:O16)</f>
        <v>0</v>
      </c>
      <c r="S16" s="10"/>
      <c r="T16" s="10"/>
      <c r="U16" s="10"/>
      <c r="V16" s="10"/>
      <c r="W16" s="10"/>
      <c r="X16" s="10"/>
      <c r="Y16" s="10"/>
      <c r="Z16" s="10"/>
    </row>
    <row r="17" spans="1:26">
      <c r="A17" s="1" t="s">
        <v>59</v>
      </c>
      <c r="R17" s="1">
        <f>SUM(D17:O17)</f>
        <v>0</v>
      </c>
      <c r="S17" s="10"/>
      <c r="T17" s="10"/>
      <c r="U17" s="10"/>
      <c r="V17" s="10"/>
      <c r="W17" s="10"/>
      <c r="X17" s="10"/>
      <c r="Y17" s="10"/>
      <c r="Z17" s="10"/>
    </row>
    <row r="18" spans="1:26">
      <c r="R18" s="1">
        <f>SUM(D18:O18)</f>
        <v>0</v>
      </c>
      <c r="S18" s="10"/>
      <c r="T18" s="10"/>
      <c r="U18" s="10"/>
      <c r="V18" s="10"/>
      <c r="W18" s="10"/>
      <c r="X18" s="10"/>
      <c r="Y18" s="10"/>
      <c r="Z18" s="10"/>
    </row>
    <row r="19" spans="1:26">
      <c r="R19" s="1">
        <f>SUM(D19:O19)</f>
        <v>0</v>
      </c>
      <c r="S19" s="10"/>
      <c r="T19" s="10"/>
      <c r="U19" s="10"/>
      <c r="V19" s="10"/>
      <c r="W19" s="10"/>
      <c r="X19" s="10"/>
      <c r="Y19" s="10"/>
      <c r="Z19" s="10"/>
    </row>
    <row r="20" spans="1:26">
      <c r="A20" s="6" t="s">
        <v>24</v>
      </c>
      <c r="B20" s="6"/>
      <c r="C20" s="6"/>
      <c r="D20" s="6">
        <f t="shared" ref="D20:R20" si="2">SUM(D16:D19)</f>
        <v>0</v>
      </c>
      <c r="E20" s="6">
        <f t="shared" si="2"/>
        <v>0</v>
      </c>
      <c r="F20" s="6">
        <f t="shared" si="2"/>
        <v>0</v>
      </c>
      <c r="G20" s="6">
        <f t="shared" si="2"/>
        <v>0</v>
      </c>
      <c r="H20" s="6">
        <f t="shared" si="2"/>
        <v>0</v>
      </c>
      <c r="I20" s="6">
        <f t="shared" si="2"/>
        <v>0</v>
      </c>
      <c r="J20" s="6">
        <f t="shared" si="2"/>
        <v>0</v>
      </c>
      <c r="K20" s="6">
        <f t="shared" si="2"/>
        <v>0</v>
      </c>
      <c r="L20" s="6">
        <f t="shared" si="2"/>
        <v>0</v>
      </c>
      <c r="M20" s="6">
        <f t="shared" si="2"/>
        <v>0</v>
      </c>
      <c r="N20" s="6">
        <f t="shared" si="2"/>
        <v>0</v>
      </c>
      <c r="O20" s="6">
        <f t="shared" si="2"/>
        <v>0</v>
      </c>
      <c r="P20" s="6">
        <f>SUM(D20:O20)</f>
        <v>0</v>
      </c>
      <c r="Q20" s="6">
        <v>0</v>
      </c>
      <c r="R20" s="6">
        <f t="shared" si="2"/>
        <v>0</v>
      </c>
      <c r="S20" s="10"/>
      <c r="T20" s="10"/>
      <c r="U20" s="10"/>
      <c r="V20" s="10"/>
      <c r="W20" s="10"/>
      <c r="X20" s="10"/>
      <c r="Y20" s="10"/>
      <c r="Z20" s="10"/>
    </row>
    <row r="21" spans="1:26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10"/>
      <c r="T21" s="10"/>
      <c r="U21" s="10"/>
      <c r="V21" s="10"/>
      <c r="W21" s="10"/>
      <c r="X21" s="10"/>
      <c r="Y21" s="10"/>
      <c r="Z21" s="10"/>
    </row>
    <row r="22" spans="1:26">
      <c r="A22" s="1" t="s">
        <v>153</v>
      </c>
      <c r="S22" s="10"/>
      <c r="T22" s="10"/>
      <c r="U22" s="10"/>
      <c r="V22" s="10"/>
      <c r="W22" s="10"/>
      <c r="X22" s="10"/>
      <c r="Y22" s="10"/>
      <c r="Z22" s="10"/>
    </row>
    <row r="23" spans="1:26">
      <c r="A23" s="112" t="s">
        <v>266</v>
      </c>
      <c r="E23" s="11">
        <f>'Appl Fees'!$G$14</f>
        <v>0</v>
      </c>
      <c r="N23" s="15"/>
      <c r="P23" s="1">
        <f>SUM(E23:O23)</f>
        <v>0</v>
      </c>
      <c r="Q23" s="1">
        <v>21538</v>
      </c>
      <c r="R23" s="1">
        <v>14038</v>
      </c>
      <c r="S23" s="10"/>
      <c r="T23" s="10"/>
      <c r="U23" s="10"/>
      <c r="V23" s="10"/>
      <c r="W23" s="10"/>
      <c r="X23" s="10"/>
      <c r="Y23" s="10"/>
      <c r="Z23" s="10"/>
    </row>
    <row r="24" spans="1:26">
      <c r="A24" s="112" t="s">
        <v>267</v>
      </c>
      <c r="E24" s="11">
        <f>'Appl Fees'!$G$25</f>
        <v>0</v>
      </c>
      <c r="N24" s="15"/>
      <c r="P24" s="1">
        <f>SUM(E24:O24)</f>
        <v>0</v>
      </c>
      <c r="Q24" s="1">
        <v>11000</v>
      </c>
      <c r="R24" s="1">
        <v>5500</v>
      </c>
      <c r="S24" s="10"/>
      <c r="T24" s="10"/>
      <c r="U24" s="10"/>
      <c r="V24" s="10"/>
      <c r="W24" s="10"/>
      <c r="X24" s="10"/>
      <c r="Y24" s="10"/>
      <c r="Z24" s="10"/>
    </row>
    <row r="25" spans="1:26">
      <c r="A25" s="112" t="s">
        <v>265</v>
      </c>
      <c r="S25" s="10"/>
      <c r="T25" s="10"/>
      <c r="U25" s="10"/>
      <c r="V25" s="10"/>
      <c r="W25" s="10"/>
      <c r="X25" s="10"/>
      <c r="Y25" s="10"/>
      <c r="Z25" s="10"/>
    </row>
    <row r="26" spans="1:26">
      <c r="A26" s="1" t="s">
        <v>143</v>
      </c>
      <c r="Q26" s="1">
        <v>133835.6758</v>
      </c>
      <c r="R26" s="1">
        <v>68850</v>
      </c>
      <c r="S26" s="10"/>
      <c r="T26" s="10"/>
      <c r="U26" s="10"/>
      <c r="V26" s="10"/>
      <c r="W26" s="10"/>
      <c r="X26" s="10"/>
      <c r="Y26" s="10"/>
      <c r="Z26" s="10"/>
    </row>
    <row r="27" spans="1:26">
      <c r="A27" s="1" t="s">
        <v>144</v>
      </c>
      <c r="Q27" s="1">
        <v>54040</v>
      </c>
      <c r="R27" s="1">
        <v>52580</v>
      </c>
      <c r="S27" s="10"/>
      <c r="T27" s="10"/>
      <c r="U27" s="10"/>
      <c r="V27" s="10"/>
      <c r="W27" s="10"/>
      <c r="X27" s="10"/>
      <c r="Y27" s="10"/>
      <c r="Z27" s="10"/>
    </row>
    <row r="28" spans="1:26">
      <c r="A28" s="1" t="s">
        <v>142</v>
      </c>
      <c r="Q28" s="1">
        <v>13000</v>
      </c>
      <c r="R28" s="1">
        <v>12000</v>
      </c>
      <c r="S28" s="10"/>
      <c r="T28" s="10"/>
      <c r="U28" s="10"/>
      <c r="V28" s="10"/>
      <c r="W28" s="10"/>
      <c r="X28" s="10"/>
      <c r="Y28" s="10"/>
      <c r="Z28" s="10"/>
    </row>
    <row r="29" spans="1:26">
      <c r="A29" s="3" t="s">
        <v>241</v>
      </c>
      <c r="S29" s="10"/>
      <c r="T29" s="10"/>
      <c r="U29" s="10"/>
      <c r="V29" s="10"/>
      <c r="W29" s="10"/>
      <c r="X29" s="10"/>
      <c r="Y29" s="10"/>
      <c r="Z29" s="10"/>
    </row>
    <row r="30" spans="1:26">
      <c r="A30" s="1" t="s">
        <v>143</v>
      </c>
      <c r="E30" s="1">
        <f>+COI!H11</f>
        <v>20000</v>
      </c>
      <c r="P30" s="1">
        <f t="shared" ref="P30:P38" si="3">SUM(D30:O30)</f>
        <v>20000</v>
      </c>
      <c r="Q30" s="1">
        <v>0</v>
      </c>
      <c r="S30" s="10"/>
      <c r="T30" s="10"/>
      <c r="U30" s="10"/>
      <c r="V30" s="10"/>
      <c r="W30" s="10"/>
      <c r="X30" s="10"/>
      <c r="Y30" s="10"/>
      <c r="Z30" s="10"/>
    </row>
    <row r="31" spans="1:26">
      <c r="A31" s="1" t="s">
        <v>144</v>
      </c>
      <c r="E31" s="1">
        <f>+COI!G10</f>
        <v>11500</v>
      </c>
      <c r="P31" s="1">
        <f t="shared" si="3"/>
        <v>11500</v>
      </c>
      <c r="Q31" s="1">
        <v>0</v>
      </c>
      <c r="S31" s="10"/>
      <c r="T31" s="10"/>
      <c r="U31" s="10"/>
      <c r="V31" s="10"/>
      <c r="W31" s="10"/>
      <c r="X31" s="10"/>
      <c r="Y31" s="10"/>
      <c r="Z31" s="10"/>
    </row>
    <row r="32" spans="1:26">
      <c r="A32" s="1" t="s">
        <v>142</v>
      </c>
      <c r="D32" s="10"/>
      <c r="E32" s="1">
        <f>+COI!G12</f>
        <v>5000</v>
      </c>
      <c r="P32" s="1">
        <f t="shared" si="3"/>
        <v>5000</v>
      </c>
      <c r="Q32" s="1">
        <v>0</v>
      </c>
      <c r="S32" s="10"/>
      <c r="T32" s="10"/>
      <c r="U32" s="10"/>
      <c r="V32" s="10"/>
      <c r="W32" s="10"/>
      <c r="X32" s="10"/>
      <c r="Y32" s="10"/>
      <c r="Z32" s="10"/>
    </row>
    <row r="33" spans="1:26">
      <c r="A33" s="1" t="s">
        <v>233</v>
      </c>
      <c r="P33" s="1">
        <f t="shared" si="3"/>
        <v>0</v>
      </c>
      <c r="Q33" s="1">
        <v>0</v>
      </c>
      <c r="S33" s="10"/>
      <c r="T33" s="10"/>
      <c r="U33" s="10"/>
      <c r="V33" s="10"/>
      <c r="W33" s="10"/>
      <c r="X33" s="10"/>
      <c r="Y33" s="10"/>
      <c r="Z33" s="10"/>
    </row>
    <row r="34" spans="1:26">
      <c r="A34" s="1" t="s">
        <v>152</v>
      </c>
      <c r="P34" s="1">
        <f t="shared" si="3"/>
        <v>0</v>
      </c>
      <c r="Q34" s="1">
        <v>0</v>
      </c>
      <c r="S34" s="10"/>
      <c r="T34" s="10"/>
      <c r="U34" s="10"/>
      <c r="V34" s="10"/>
      <c r="W34" s="10"/>
      <c r="X34" s="10"/>
      <c r="Y34" s="10"/>
      <c r="Z34" s="10"/>
    </row>
    <row r="35" spans="1:26">
      <c r="A35" s="3" t="s">
        <v>248</v>
      </c>
      <c r="S35" s="10"/>
      <c r="T35" s="10"/>
      <c r="U35" s="10"/>
      <c r="V35" s="10"/>
      <c r="W35" s="10"/>
      <c r="X35" s="10"/>
      <c r="Y35" s="10"/>
      <c r="Z35" s="10"/>
    </row>
    <row r="36" spans="1:26">
      <c r="A36" s="1" t="s">
        <v>143</v>
      </c>
      <c r="P36" s="1">
        <f t="shared" si="3"/>
        <v>0</v>
      </c>
      <c r="S36" s="10"/>
      <c r="T36" s="10"/>
      <c r="U36" s="10"/>
      <c r="V36" s="10"/>
      <c r="W36" s="10"/>
      <c r="X36" s="10"/>
      <c r="Y36" s="10"/>
      <c r="Z36" s="10"/>
    </row>
    <row r="37" spans="1:26">
      <c r="A37" s="1" t="s">
        <v>144</v>
      </c>
      <c r="P37" s="1">
        <f t="shared" si="3"/>
        <v>0</v>
      </c>
      <c r="S37" s="10"/>
      <c r="T37" s="10"/>
      <c r="U37" s="10"/>
      <c r="V37" s="10"/>
      <c r="W37" s="10"/>
      <c r="X37" s="10"/>
      <c r="Y37" s="10"/>
      <c r="Z37" s="10"/>
    </row>
    <row r="38" spans="1:26">
      <c r="A38" s="1" t="s">
        <v>142</v>
      </c>
      <c r="P38" s="1">
        <f t="shared" si="3"/>
        <v>0</v>
      </c>
      <c r="S38" s="10"/>
      <c r="T38" s="10"/>
      <c r="U38" s="10"/>
      <c r="V38" s="10"/>
      <c r="W38" s="10"/>
      <c r="X38" s="10"/>
      <c r="Y38" s="10"/>
      <c r="Z38" s="10"/>
    </row>
    <row r="39" spans="1:26">
      <c r="A39" s="1" t="s">
        <v>151</v>
      </c>
      <c r="P39" s="1">
        <v>0</v>
      </c>
      <c r="Q39" s="1">
        <v>0</v>
      </c>
      <c r="S39" s="10"/>
      <c r="T39" s="10"/>
      <c r="U39" s="10"/>
      <c r="V39" s="10"/>
      <c r="W39" s="10"/>
      <c r="X39" s="10"/>
      <c r="Y39" s="10"/>
      <c r="Z39" s="10"/>
    </row>
    <row r="40" spans="1:26">
      <c r="A40" s="1" t="s">
        <v>152</v>
      </c>
      <c r="P40" s="1">
        <v>0</v>
      </c>
      <c r="S40" s="10"/>
      <c r="T40" s="10"/>
      <c r="U40" s="10"/>
      <c r="V40" s="10"/>
      <c r="W40" s="10"/>
      <c r="X40" s="10"/>
      <c r="Y40" s="10"/>
      <c r="Z40" s="10"/>
    </row>
    <row r="41" spans="1:26">
      <c r="R41" s="7"/>
      <c r="S41" s="10"/>
      <c r="T41" s="10"/>
      <c r="U41" s="10"/>
      <c r="V41" s="10"/>
      <c r="W41" s="10"/>
      <c r="X41" s="10"/>
      <c r="Y41" s="10"/>
      <c r="Z41" s="10"/>
    </row>
    <row r="42" spans="1:26">
      <c r="A42" s="6" t="s">
        <v>135</v>
      </c>
      <c r="B42" s="6"/>
      <c r="C42" s="6"/>
      <c r="D42" s="6">
        <f>SUM(D22:D41)</f>
        <v>0</v>
      </c>
      <c r="E42" s="6">
        <f t="shared" ref="E42:P42" si="4">SUM(E22:E41)</f>
        <v>36500</v>
      </c>
      <c r="F42" s="6">
        <f t="shared" si="4"/>
        <v>0</v>
      </c>
      <c r="G42" s="6">
        <f t="shared" si="4"/>
        <v>0</v>
      </c>
      <c r="H42" s="6">
        <f t="shared" si="4"/>
        <v>0</v>
      </c>
      <c r="I42" s="6">
        <f t="shared" si="4"/>
        <v>0</v>
      </c>
      <c r="J42" s="6">
        <f t="shared" si="4"/>
        <v>0</v>
      </c>
      <c r="K42" s="6">
        <f t="shared" si="4"/>
        <v>0</v>
      </c>
      <c r="L42" s="6">
        <f t="shared" si="4"/>
        <v>0</v>
      </c>
      <c r="M42" s="6">
        <f t="shared" si="4"/>
        <v>0</v>
      </c>
      <c r="N42" s="6">
        <f t="shared" si="4"/>
        <v>0</v>
      </c>
      <c r="O42" s="6">
        <f t="shared" si="4"/>
        <v>0</v>
      </c>
      <c r="P42" s="6">
        <f t="shared" si="4"/>
        <v>36500</v>
      </c>
      <c r="Q42" s="6">
        <f>SUM(Q23:Q41)</f>
        <v>233413.6758</v>
      </c>
      <c r="R42" s="6">
        <v>152968</v>
      </c>
      <c r="S42" s="10"/>
      <c r="T42" s="10"/>
      <c r="U42" s="10"/>
      <c r="V42" s="10"/>
      <c r="W42" s="10"/>
      <c r="X42" s="10"/>
      <c r="Y42" s="10"/>
      <c r="Z42" s="10"/>
    </row>
    <row r="43" spans="1:26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10"/>
      <c r="T43" s="10"/>
      <c r="U43" s="10"/>
      <c r="V43" s="10"/>
      <c r="W43" s="10"/>
      <c r="X43" s="10"/>
      <c r="Y43" s="10"/>
      <c r="Z43" s="10"/>
    </row>
    <row r="44" spans="1:26">
      <c r="A44" s="1" t="s">
        <v>136</v>
      </c>
      <c r="S44" s="10"/>
      <c r="T44" s="10"/>
      <c r="U44" s="10"/>
      <c r="V44" s="10"/>
      <c r="W44" s="10"/>
      <c r="X44" s="10"/>
      <c r="Y44" s="10"/>
      <c r="Z44" s="10"/>
    </row>
    <row r="45" spans="1:26">
      <c r="A45" s="1" t="s">
        <v>122</v>
      </c>
      <c r="F45" s="1">
        <f>ROUND('MF Issuer Fees'!G12/2,0)</f>
        <v>3510</v>
      </c>
      <c r="L45" s="1">
        <f>ROUND('MF Issuer Fees'!G13/2,0)</f>
        <v>3440</v>
      </c>
      <c r="P45" s="1">
        <f>SUM(D45:O45)</f>
        <v>6950</v>
      </c>
      <c r="Q45" s="1">
        <v>7020</v>
      </c>
      <c r="R45" s="1">
        <v>7130</v>
      </c>
      <c r="S45" s="10"/>
      <c r="T45" s="10"/>
      <c r="U45" s="10"/>
      <c r="V45" s="10"/>
      <c r="W45" s="10"/>
      <c r="X45" s="10"/>
      <c r="Y45" s="10"/>
      <c r="Z45" s="10"/>
    </row>
    <row r="46" spans="1:26">
      <c r="A46" s="1" t="s">
        <v>123</v>
      </c>
      <c r="G46" s="1">
        <f>ROUND('MF Issuer Fees'!G16/2,0)</f>
        <v>8495</v>
      </c>
      <c r="M46" s="1">
        <f>ROUND('MF Issuer Fees'!G17/2,0)</f>
        <v>8300</v>
      </c>
      <c r="P46" s="1">
        <f t="shared" ref="P46:P63" si="5">SUM(D46:O46)</f>
        <v>16795</v>
      </c>
      <c r="Q46" s="1">
        <v>17150</v>
      </c>
      <c r="R46" s="1">
        <v>17140</v>
      </c>
      <c r="S46" s="10"/>
      <c r="T46" s="10"/>
      <c r="U46" s="10"/>
      <c r="V46" s="10"/>
      <c r="W46" s="10"/>
      <c r="X46" s="10"/>
      <c r="Y46" s="10"/>
      <c r="Z46" s="10"/>
    </row>
    <row r="47" spans="1:26">
      <c r="A47" s="1" t="s">
        <v>124</v>
      </c>
      <c r="P47" s="1">
        <f t="shared" si="5"/>
        <v>0</v>
      </c>
      <c r="Q47" s="1">
        <v>0</v>
      </c>
      <c r="S47" s="10"/>
      <c r="T47" s="10"/>
      <c r="U47" s="10"/>
      <c r="V47" s="10"/>
      <c r="W47" s="10"/>
      <c r="X47" s="10"/>
      <c r="Y47" s="10"/>
      <c r="Z47" s="10"/>
    </row>
    <row r="48" spans="1:26">
      <c r="A48" s="1" t="s">
        <v>125</v>
      </c>
      <c r="P48" s="1">
        <f t="shared" si="5"/>
        <v>0</v>
      </c>
      <c r="Q48" s="1">
        <v>0</v>
      </c>
      <c r="S48" s="10"/>
      <c r="T48" s="10"/>
      <c r="U48" s="10"/>
      <c r="V48" s="10"/>
      <c r="W48" s="10"/>
      <c r="X48" s="10"/>
      <c r="Y48" s="10"/>
      <c r="Z48" s="10"/>
    </row>
    <row r="49" spans="1:26">
      <c r="A49" s="1" t="s">
        <v>126</v>
      </c>
      <c r="H49" s="1">
        <f>+'MF Issuer Fees'!I20</f>
        <v>7690</v>
      </c>
      <c r="N49" s="1">
        <f>+'MF Issuer Fees'!I21</f>
        <v>7490</v>
      </c>
      <c r="P49" s="1">
        <f t="shared" si="5"/>
        <v>15180</v>
      </c>
      <c r="Q49" s="1">
        <v>15680</v>
      </c>
      <c r="R49" s="1">
        <v>15660</v>
      </c>
      <c r="S49" s="10"/>
      <c r="T49" s="10"/>
      <c r="U49" s="10"/>
      <c r="V49" s="10"/>
      <c r="W49" s="10"/>
      <c r="X49" s="10"/>
      <c r="Y49" s="10"/>
      <c r="Z49" s="10"/>
    </row>
    <row r="50" spans="1:26">
      <c r="A50" s="1" t="s">
        <v>53</v>
      </c>
      <c r="G50" s="1">
        <f>ROUND('MF Issuer Fees'!G34/2,0)</f>
        <v>7850</v>
      </c>
      <c r="M50" s="1">
        <f>+G50</f>
        <v>7850</v>
      </c>
      <c r="P50" s="1">
        <f t="shared" si="5"/>
        <v>15700</v>
      </c>
      <c r="Q50" s="1">
        <v>15700</v>
      </c>
      <c r="R50" s="1">
        <v>15700</v>
      </c>
      <c r="S50" s="10"/>
      <c r="T50" s="10"/>
      <c r="U50" s="10"/>
      <c r="V50" s="10"/>
      <c r="W50" s="10"/>
      <c r="X50" s="10"/>
      <c r="Y50" s="10"/>
      <c r="Z50" s="10"/>
    </row>
    <row r="51" spans="1:26">
      <c r="A51" s="1" t="s">
        <v>6</v>
      </c>
      <c r="P51" s="1">
        <f t="shared" si="5"/>
        <v>0</v>
      </c>
      <c r="Q51" s="1">
        <v>0</v>
      </c>
      <c r="S51" s="10"/>
      <c r="T51" s="10"/>
      <c r="U51" s="10"/>
      <c r="V51" s="10"/>
      <c r="W51" s="10"/>
      <c r="X51" s="10"/>
      <c r="Y51" s="10"/>
      <c r="Z51" s="10"/>
    </row>
    <row r="52" spans="1:26">
      <c r="A52" s="1" t="s">
        <v>56</v>
      </c>
      <c r="F52" s="1">
        <f>+'MF Issuer Fees'!I44</f>
        <v>8680</v>
      </c>
      <c r="L52" s="1">
        <f>+'MF Issuer Fees'!I45</f>
        <v>8480</v>
      </c>
      <c r="P52" s="1">
        <f t="shared" si="5"/>
        <v>17160</v>
      </c>
      <c r="Q52" s="1">
        <v>17660</v>
      </c>
      <c r="R52" s="1">
        <v>17720</v>
      </c>
      <c r="S52" s="10"/>
      <c r="T52" s="10"/>
      <c r="U52" s="10"/>
      <c r="V52" s="10"/>
      <c r="W52" s="10"/>
      <c r="X52" s="10"/>
      <c r="Y52" s="10"/>
      <c r="Z52" s="10"/>
    </row>
    <row r="53" spans="1:26">
      <c r="A53" s="1" t="s">
        <v>57</v>
      </c>
      <c r="H53" s="1">
        <f>+'MF Issuer Fees'!I48</f>
        <v>9750</v>
      </c>
      <c r="N53" s="1">
        <f>+'MF Issuer Fees'!I49</f>
        <v>9700</v>
      </c>
      <c r="P53" s="1">
        <f t="shared" si="5"/>
        <v>19450</v>
      </c>
      <c r="Q53" s="1">
        <v>19520</v>
      </c>
      <c r="R53" s="1">
        <v>19540</v>
      </c>
      <c r="S53" s="10"/>
      <c r="T53" s="10"/>
      <c r="U53" s="10"/>
      <c r="V53" s="10"/>
      <c r="W53" s="10"/>
      <c r="X53" s="10"/>
      <c r="Y53" s="10"/>
      <c r="Z53" s="10"/>
    </row>
    <row r="54" spans="1:26">
      <c r="A54" s="1" t="s">
        <v>58</v>
      </c>
      <c r="G54" s="1">
        <f>+'MF Issuer Fees'!I52</f>
        <v>8780</v>
      </c>
      <c r="M54" s="1">
        <f>+'MF Issuer Fees'!I53</f>
        <v>8780</v>
      </c>
      <c r="P54" s="1">
        <f t="shared" si="5"/>
        <v>17560</v>
      </c>
      <c r="Q54" s="1">
        <v>17560</v>
      </c>
      <c r="R54" s="1">
        <v>17560</v>
      </c>
      <c r="S54" s="10"/>
      <c r="T54" s="10"/>
      <c r="U54" s="10"/>
      <c r="V54" s="10"/>
      <c r="W54" s="10"/>
      <c r="X54" s="10"/>
      <c r="Y54" s="10"/>
      <c r="Z54" s="10"/>
    </row>
    <row r="55" spans="1:26">
      <c r="A55" s="1" t="s">
        <v>68</v>
      </c>
      <c r="F55" s="1">
        <f>+'MF Issuer Fees'!I57</f>
        <v>12700</v>
      </c>
      <c r="L55" s="1">
        <f>+'MF Issuer Fees'!I58</f>
        <v>12700</v>
      </c>
      <c r="P55" s="1">
        <f t="shared" si="5"/>
        <v>25400</v>
      </c>
      <c r="Q55" s="1">
        <v>25400</v>
      </c>
      <c r="R55" s="1">
        <v>25400</v>
      </c>
      <c r="S55" s="10"/>
      <c r="T55" s="10"/>
      <c r="U55" s="10"/>
      <c r="V55" s="10"/>
      <c r="W55" s="10"/>
      <c r="X55" s="10"/>
      <c r="Y55" s="10"/>
      <c r="Z55" s="10"/>
    </row>
    <row r="56" spans="1:26">
      <c r="A56" s="1" t="s">
        <v>69</v>
      </c>
      <c r="G56" s="1">
        <f>+'MF Issuer Fees'!I61</f>
        <v>10600</v>
      </c>
      <c r="M56" s="1">
        <f>+'MF Issuer Fees'!I62</f>
        <v>10600</v>
      </c>
      <c r="P56" s="1">
        <f t="shared" si="5"/>
        <v>21200</v>
      </c>
      <c r="Q56" s="1">
        <v>21200</v>
      </c>
      <c r="R56" s="1">
        <v>21200</v>
      </c>
      <c r="S56" s="10"/>
      <c r="T56" s="10"/>
      <c r="U56" s="10"/>
      <c r="V56" s="10"/>
      <c r="W56" s="10"/>
      <c r="X56" s="10"/>
      <c r="Y56" s="10"/>
      <c r="Z56" s="10"/>
    </row>
    <row r="57" spans="1:26">
      <c r="A57" s="1" t="s">
        <v>127</v>
      </c>
      <c r="H57" s="1">
        <f>+'MF Issuer Fees'!I65</f>
        <v>7200</v>
      </c>
      <c r="N57" s="1">
        <f>+'MF Issuer Fees'!I66</f>
        <v>7200</v>
      </c>
      <c r="P57" s="1">
        <f t="shared" si="5"/>
        <v>14400</v>
      </c>
      <c r="Q57" s="1">
        <v>14400</v>
      </c>
      <c r="R57" s="1">
        <v>14400</v>
      </c>
      <c r="S57" s="10"/>
      <c r="T57" s="10"/>
      <c r="U57" s="10"/>
      <c r="V57" s="10"/>
      <c r="W57" s="10"/>
      <c r="X57" s="10"/>
      <c r="Y57" s="10"/>
      <c r="Z57" s="10"/>
    </row>
    <row r="58" spans="1:26">
      <c r="A58" s="1" t="s">
        <v>70</v>
      </c>
      <c r="G58" s="1">
        <f>+'MF Issuer Fees'!I70</f>
        <v>9600</v>
      </c>
      <c r="M58" s="1">
        <f>+'MF Issuer Fees'!I71</f>
        <v>9345</v>
      </c>
      <c r="P58" s="1">
        <f t="shared" si="5"/>
        <v>18945</v>
      </c>
      <c r="Q58" s="1">
        <v>19610</v>
      </c>
      <c r="R58" s="1">
        <v>19635</v>
      </c>
      <c r="S58" s="10"/>
      <c r="T58" s="10"/>
      <c r="U58" s="10"/>
      <c r="V58" s="10"/>
      <c r="W58" s="10"/>
      <c r="X58" s="10"/>
      <c r="Y58" s="10"/>
      <c r="Z58" s="10"/>
    </row>
    <row r="59" spans="1:26">
      <c r="A59" s="33" t="s">
        <v>93</v>
      </c>
      <c r="H59" s="1">
        <f>+'MF Issuer Fees'!I74</f>
        <v>18695</v>
      </c>
      <c r="N59" s="1">
        <f>+'MF Issuer Fees'!I75</f>
        <v>18365</v>
      </c>
      <c r="P59" s="1">
        <f t="shared" si="5"/>
        <v>37060</v>
      </c>
      <c r="Q59" s="1">
        <v>37700</v>
      </c>
      <c r="R59" s="1">
        <v>37845</v>
      </c>
      <c r="S59" s="10"/>
      <c r="T59" s="10"/>
      <c r="U59" s="10"/>
      <c r="V59" s="10"/>
      <c r="W59" s="10"/>
      <c r="X59" s="10"/>
      <c r="Y59" s="10"/>
      <c r="Z59" s="10"/>
    </row>
    <row r="60" spans="1:26">
      <c r="A60" s="1" t="s">
        <v>94</v>
      </c>
      <c r="F60" s="1">
        <f>+'MF Issuer Fees'!I83</f>
        <v>20670</v>
      </c>
      <c r="L60" s="1">
        <f>+'MF Issuer Fees'!I82</f>
        <v>20670</v>
      </c>
      <c r="P60" s="1">
        <f t="shared" si="5"/>
        <v>41340</v>
      </c>
      <c r="Q60" s="1">
        <v>41340</v>
      </c>
      <c r="R60" s="1">
        <v>41340</v>
      </c>
      <c r="S60" s="10"/>
      <c r="T60" s="10"/>
      <c r="U60" s="10"/>
      <c r="V60" s="10"/>
      <c r="W60" s="10"/>
      <c r="X60" s="10"/>
      <c r="Y60" s="10"/>
      <c r="Z60" s="10"/>
    </row>
    <row r="61" spans="1:26">
      <c r="A61" s="1" t="s">
        <v>95</v>
      </c>
      <c r="F61" s="1">
        <f>+'MF Issuer Fees'!I78</f>
        <v>13005</v>
      </c>
      <c r="L61" s="1">
        <f>+'MF Issuer Fees'!I79</f>
        <v>12695</v>
      </c>
      <c r="P61" s="1">
        <f t="shared" si="5"/>
        <v>25700</v>
      </c>
      <c r="Q61" s="10">
        <v>26310</v>
      </c>
      <c r="R61" s="1">
        <v>25685</v>
      </c>
      <c r="S61" s="10"/>
      <c r="T61" s="10"/>
      <c r="U61" s="10"/>
      <c r="V61" s="10"/>
      <c r="W61" s="10"/>
      <c r="X61" s="10"/>
      <c r="Y61" s="10"/>
      <c r="Z61" s="10"/>
    </row>
    <row r="62" spans="1:26">
      <c r="A62" s="1" t="s">
        <v>111</v>
      </c>
      <c r="G62" s="1">
        <f>+'MF Issuer Fees'!I87</f>
        <v>7795</v>
      </c>
      <c r="M62" s="1">
        <f>+'MF Issuer Fees'!I88</f>
        <v>7690</v>
      </c>
      <c r="P62" s="1">
        <f t="shared" si="5"/>
        <v>15485</v>
      </c>
      <c r="Q62" s="10">
        <v>15800</v>
      </c>
      <c r="R62" s="1">
        <v>15700</v>
      </c>
      <c r="S62" s="10"/>
      <c r="T62" s="10"/>
      <c r="U62" s="10"/>
      <c r="V62" s="10"/>
      <c r="W62" s="10"/>
      <c r="X62" s="10"/>
      <c r="Y62" s="10"/>
      <c r="Z62" s="10"/>
    </row>
    <row r="63" spans="1:26">
      <c r="A63" s="1" t="s">
        <v>128</v>
      </c>
      <c r="H63" s="1">
        <f>+'MF Issuer Fees'!I94</f>
        <v>5445</v>
      </c>
      <c r="N63" s="1">
        <f>+'MF Issuer Fees'!I95</f>
        <v>5445</v>
      </c>
      <c r="P63" s="1">
        <f t="shared" si="5"/>
        <v>10890</v>
      </c>
      <c r="Q63" s="10">
        <v>10890</v>
      </c>
      <c r="R63" s="1">
        <v>10890</v>
      </c>
      <c r="S63" s="10"/>
      <c r="T63" s="10"/>
      <c r="U63" s="10"/>
      <c r="V63" s="10"/>
      <c r="W63" s="10"/>
      <c r="X63" s="10"/>
      <c r="Y63" s="10"/>
      <c r="Z63" s="10"/>
    </row>
    <row r="64" spans="1:26">
      <c r="A64" s="11" t="s">
        <v>236</v>
      </c>
      <c r="G64" s="1">
        <f>+'MF Issuer Fees'!I98</f>
        <v>7250</v>
      </c>
      <c r="M64" s="1">
        <f>+'MF Issuer Fees'!I99</f>
        <v>6120</v>
      </c>
      <c r="P64" s="1">
        <f>SUM(D64:O64)</f>
        <v>13370</v>
      </c>
      <c r="Q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1" t="s">
        <v>235</v>
      </c>
      <c r="G65" s="1">
        <f>+'MF Issuer Fees'!I102</f>
        <v>7500</v>
      </c>
      <c r="M65" s="1">
        <f>+'MF Issuer Fees'!I103</f>
        <v>6400</v>
      </c>
      <c r="P65" s="1">
        <f>SUM(D65:O65)</f>
        <v>13900</v>
      </c>
      <c r="Q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11" t="s">
        <v>240</v>
      </c>
      <c r="G66" s="1">
        <f>+'MF Issuer Fees'!I106</f>
        <v>12270</v>
      </c>
      <c r="M66" s="1">
        <f>+'MF Issuer Fees'!I107</f>
        <v>12270</v>
      </c>
      <c r="P66" s="1">
        <f>SUM(D66:O66)</f>
        <v>24540</v>
      </c>
      <c r="Q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1" t="s">
        <v>242</v>
      </c>
      <c r="L67" s="1">
        <f>+'MF Issuer Fees'!I110</f>
        <v>6260</v>
      </c>
      <c r="P67" s="1">
        <f>SUM(D67:O67)</f>
        <v>6260</v>
      </c>
      <c r="Q67" s="7"/>
      <c r="S67" s="10"/>
      <c r="T67" s="10"/>
      <c r="U67" s="10"/>
      <c r="V67" s="10"/>
      <c r="W67" s="10"/>
      <c r="X67" s="10"/>
      <c r="Y67" s="10"/>
      <c r="Z67" s="10"/>
    </row>
    <row r="68" spans="1:26">
      <c r="A68" s="1" t="s">
        <v>109</v>
      </c>
      <c r="D68" s="6">
        <f>SUM(D44:D63)</f>
        <v>0</v>
      </c>
      <c r="E68" s="6">
        <f>SUM(E44:E63)</f>
        <v>0</v>
      </c>
      <c r="F68" s="6">
        <f>SUM(F44:F63)</f>
        <v>58565</v>
      </c>
      <c r="G68" s="6">
        <f>SUM(G44:G67)</f>
        <v>80140</v>
      </c>
      <c r="H68" s="6">
        <f>SUM(H44:H63)</f>
        <v>48780</v>
      </c>
      <c r="I68" s="6">
        <f>SUM(I44:I63)</f>
        <v>0</v>
      </c>
      <c r="J68" s="6">
        <f>SUM(J44:J63)</f>
        <v>0</v>
      </c>
      <c r="K68" s="6">
        <f>SUM(K44:K63)</f>
        <v>0</v>
      </c>
      <c r="L68" s="6">
        <f>SUM(L44:L67)</f>
        <v>64245</v>
      </c>
      <c r="M68" s="6">
        <f>SUM(M44:M67)</f>
        <v>77355</v>
      </c>
      <c r="N68" s="6">
        <f>SUM(N44:N63)</f>
        <v>48200</v>
      </c>
      <c r="O68" s="6">
        <f>SUM(O44:O63)</f>
        <v>0</v>
      </c>
      <c r="P68" s="6">
        <f>SUM(P44:P67)</f>
        <v>377285</v>
      </c>
      <c r="Q68" s="6">
        <f>SUM(Q45:Q67)</f>
        <v>322940</v>
      </c>
      <c r="R68" s="6">
        <v>322545</v>
      </c>
      <c r="S68" s="10"/>
      <c r="T68" s="10"/>
      <c r="U68" s="10"/>
      <c r="V68" s="10"/>
      <c r="W68" s="10"/>
      <c r="X68" s="10"/>
      <c r="Y68" s="10"/>
      <c r="Z68" s="10"/>
    </row>
    <row r="69" spans="1:26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10"/>
      <c r="T69" s="10"/>
      <c r="U69" s="10"/>
      <c r="V69" s="10"/>
      <c r="W69" s="10"/>
      <c r="X69" s="10"/>
      <c r="Y69" s="10"/>
      <c r="Z69" s="10"/>
    </row>
    <row r="70" spans="1:26">
      <c r="A70" s="1" t="s">
        <v>7</v>
      </c>
      <c r="D70" s="9">
        <f t="shared" ref="D70:R70" si="6">+D68+D42</f>
        <v>0</v>
      </c>
      <c r="E70" s="9">
        <f t="shared" si="6"/>
        <v>36500</v>
      </c>
      <c r="F70" s="9">
        <f t="shared" si="6"/>
        <v>58565</v>
      </c>
      <c r="G70" s="9">
        <f t="shared" si="6"/>
        <v>80140</v>
      </c>
      <c r="H70" s="9">
        <f t="shared" si="6"/>
        <v>48780</v>
      </c>
      <c r="I70" s="9">
        <f t="shared" si="6"/>
        <v>0</v>
      </c>
      <c r="J70" s="9">
        <f t="shared" si="6"/>
        <v>0</v>
      </c>
      <c r="K70" s="9">
        <f t="shared" si="6"/>
        <v>0</v>
      </c>
      <c r="L70" s="9">
        <f t="shared" si="6"/>
        <v>64245</v>
      </c>
      <c r="M70" s="9">
        <f t="shared" si="6"/>
        <v>77355</v>
      </c>
      <c r="N70" s="9">
        <f t="shared" si="6"/>
        <v>48200</v>
      </c>
      <c r="O70" s="9">
        <f t="shared" si="6"/>
        <v>0</v>
      </c>
      <c r="P70" s="9">
        <f t="shared" si="6"/>
        <v>413785</v>
      </c>
      <c r="Q70" s="9">
        <f t="shared" si="6"/>
        <v>556353.67579999997</v>
      </c>
      <c r="R70" s="9">
        <f t="shared" si="6"/>
        <v>475513</v>
      </c>
      <c r="S70" s="10"/>
      <c r="T70" s="10"/>
      <c r="U70" s="10"/>
      <c r="V70" s="10"/>
      <c r="W70" s="10"/>
      <c r="X70" s="10"/>
      <c r="Y70" s="10"/>
      <c r="Z70" s="10"/>
    </row>
    <row r="71" spans="1:26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10"/>
      <c r="T71" s="10"/>
      <c r="U71" s="10"/>
      <c r="V71" s="10"/>
      <c r="W71" s="10"/>
      <c r="X71" s="10"/>
      <c r="Y71" s="10"/>
      <c r="Z71" s="10"/>
    </row>
    <row r="72" spans="1:26">
      <c r="A72" s="1" t="s">
        <v>8</v>
      </c>
      <c r="S72" s="10"/>
      <c r="T72" s="10"/>
      <c r="U72" s="10"/>
      <c r="V72" s="10"/>
      <c r="W72" s="10"/>
      <c r="X72" s="10"/>
      <c r="Y72" s="10"/>
      <c r="Z72" s="10"/>
    </row>
    <row r="73" spans="1:26">
      <c r="A73" s="1" t="s">
        <v>155</v>
      </c>
      <c r="P73" s="1">
        <v>0</v>
      </c>
      <c r="Q73" s="72"/>
      <c r="S73" s="10"/>
      <c r="T73" s="10"/>
      <c r="U73" s="10"/>
      <c r="V73" s="10"/>
      <c r="W73" s="10"/>
      <c r="X73" s="10"/>
      <c r="Y73" s="10"/>
      <c r="Z73" s="10"/>
    </row>
    <row r="74" spans="1:26">
      <c r="A74" s="20" t="s">
        <v>156</v>
      </c>
      <c r="P74" s="20">
        <f t="shared" ref="P74:P84" si="7">SUM(D74:O74)</f>
        <v>0</v>
      </c>
      <c r="Q74" s="72"/>
      <c r="S74" s="10"/>
      <c r="T74" s="10"/>
      <c r="U74" s="10"/>
      <c r="V74" s="10"/>
      <c r="W74" s="10"/>
      <c r="X74" s="10"/>
      <c r="Y74" s="10"/>
      <c r="Z74" s="10"/>
    </row>
    <row r="75" spans="1:26">
      <c r="A75" s="72" t="s">
        <v>223</v>
      </c>
      <c r="I75" s="1">
        <f>+'SF Fees'!H65</f>
        <v>68134.3992</v>
      </c>
      <c r="P75" s="20">
        <f>SUM(D75:O75)</f>
        <v>68134.3992</v>
      </c>
      <c r="Q75" s="72"/>
      <c r="S75" s="10"/>
      <c r="T75" s="10"/>
      <c r="U75" s="10"/>
      <c r="V75" s="10"/>
      <c r="W75" s="10"/>
      <c r="X75" s="10"/>
      <c r="Y75" s="10"/>
      <c r="Z75" s="10"/>
    </row>
    <row r="76" spans="1:26">
      <c r="A76" s="20" t="s">
        <v>169</v>
      </c>
      <c r="J76" s="1">
        <v>0</v>
      </c>
      <c r="P76" s="20">
        <f>SUM(D76:O76)</f>
        <v>0</v>
      </c>
      <c r="Q76" s="72">
        <v>1358.38</v>
      </c>
      <c r="R76" s="1">
        <v>44918</v>
      </c>
      <c r="S76" s="10"/>
      <c r="T76" s="10"/>
      <c r="U76" s="10"/>
      <c r="V76" s="10"/>
      <c r="W76" s="10"/>
      <c r="X76" s="10"/>
      <c r="Y76" s="10"/>
      <c r="Z76" s="10"/>
    </row>
    <row r="77" spans="1:26">
      <c r="A77" s="20" t="s">
        <v>157</v>
      </c>
      <c r="P77" s="20">
        <f t="shared" si="7"/>
        <v>0</v>
      </c>
      <c r="Q77" s="72"/>
      <c r="S77" s="10"/>
      <c r="T77" s="10"/>
      <c r="U77" s="10"/>
      <c r="V77" s="10"/>
      <c r="W77" s="10"/>
      <c r="X77" s="10"/>
      <c r="Y77" s="10"/>
      <c r="Z77" s="10"/>
    </row>
    <row r="78" spans="1:26">
      <c r="A78" s="99" t="s">
        <v>209</v>
      </c>
      <c r="D78" s="1">
        <f>+'SF Fees'!H33</f>
        <v>0</v>
      </c>
      <c r="E78" s="15"/>
      <c r="J78" s="1">
        <f>+'SF Fees'!H35</f>
        <v>0</v>
      </c>
      <c r="P78" s="20">
        <f t="shared" si="7"/>
        <v>0</v>
      </c>
      <c r="Q78" s="72"/>
      <c r="S78" s="10"/>
      <c r="T78" s="10"/>
      <c r="U78" s="10"/>
      <c r="V78" s="10"/>
      <c r="W78" s="10"/>
      <c r="X78" s="10"/>
      <c r="Y78" s="10"/>
      <c r="Z78" s="10"/>
    </row>
    <row r="79" spans="1:26">
      <c r="A79" s="100" t="s">
        <v>206</v>
      </c>
      <c r="G79" s="1">
        <f>+'SF Fees'!H30</f>
        <v>14872.5</v>
      </c>
      <c r="M79" s="1">
        <f>+'SF Fees'!H32</f>
        <v>14250</v>
      </c>
      <c r="P79" s="20">
        <f>SUM(E79:O79)</f>
        <v>29122.5</v>
      </c>
      <c r="Q79" s="72"/>
      <c r="S79" s="10"/>
      <c r="T79" s="10"/>
      <c r="U79" s="10"/>
      <c r="V79" s="10"/>
      <c r="W79" s="10"/>
      <c r="X79" s="10"/>
      <c r="Y79" s="10"/>
      <c r="Z79" s="10"/>
    </row>
    <row r="80" spans="1:26">
      <c r="A80" s="101" t="s">
        <v>171</v>
      </c>
      <c r="D80" s="1">
        <f>+'SF Fees'!H16</f>
        <v>2420</v>
      </c>
      <c r="J80" s="1">
        <f>+'SF Fees'!H18</f>
        <v>1960.2000000000003</v>
      </c>
      <c r="P80" s="20">
        <f t="shared" si="7"/>
        <v>4380.2000000000007</v>
      </c>
      <c r="Q80" s="72">
        <v>5803.7</v>
      </c>
      <c r="R80" s="1">
        <v>5730</v>
      </c>
      <c r="S80" s="10"/>
      <c r="T80" s="10"/>
      <c r="U80" s="10"/>
      <c r="V80" s="10"/>
      <c r="W80" s="10"/>
      <c r="X80" s="10"/>
      <c r="Y80" s="10"/>
      <c r="Z80" s="10"/>
    </row>
    <row r="81" spans="1:26">
      <c r="A81" s="102" t="s">
        <v>228</v>
      </c>
      <c r="D81" s="1">
        <v>0</v>
      </c>
      <c r="P81" s="20">
        <f t="shared" si="7"/>
        <v>0</v>
      </c>
      <c r="Q81" s="72">
        <v>5501.1</v>
      </c>
      <c r="R81" s="1">
        <v>5501</v>
      </c>
      <c r="S81" s="10"/>
      <c r="T81" s="10"/>
      <c r="U81" s="10"/>
      <c r="V81" s="10"/>
      <c r="W81" s="10"/>
      <c r="X81" s="10"/>
      <c r="Y81" s="10"/>
      <c r="Z81" s="10"/>
    </row>
    <row r="82" spans="1:26">
      <c r="A82" s="103" t="s">
        <v>170</v>
      </c>
      <c r="D82" s="1">
        <f>+'SF Fees'!H24</f>
        <v>8632</v>
      </c>
      <c r="J82" s="1">
        <f>+'SF Fees'!H26</f>
        <v>6582.2624999999998</v>
      </c>
      <c r="P82" s="20">
        <f t="shared" si="7"/>
        <v>15214.262500000001</v>
      </c>
      <c r="Q82" s="72">
        <v>19633.599999999999</v>
      </c>
      <c r="R82" s="1">
        <v>16871</v>
      </c>
      <c r="S82" s="10"/>
      <c r="T82" s="10"/>
      <c r="U82" s="10"/>
      <c r="V82" s="10"/>
      <c r="W82" s="10"/>
      <c r="X82" s="10"/>
      <c r="Y82" s="10"/>
      <c r="Z82" s="10"/>
    </row>
    <row r="83" spans="1:26">
      <c r="A83" s="101" t="s">
        <v>222</v>
      </c>
      <c r="D83" s="1">
        <v>0</v>
      </c>
      <c r="P83" s="1">
        <f t="shared" si="7"/>
        <v>0</v>
      </c>
      <c r="Q83" s="20">
        <v>587.30999999999995</v>
      </c>
      <c r="R83" s="1">
        <v>587</v>
      </c>
      <c r="S83" s="10"/>
      <c r="T83" s="10"/>
      <c r="U83" s="10"/>
      <c r="V83" s="10"/>
      <c r="W83" s="10"/>
      <c r="X83" s="10"/>
      <c r="Y83" s="10"/>
      <c r="Z83" s="10"/>
    </row>
    <row r="84" spans="1:26">
      <c r="A84" s="101" t="s">
        <v>210</v>
      </c>
      <c r="P84" s="1">
        <f t="shared" si="7"/>
        <v>0</v>
      </c>
      <c r="Q84" s="20"/>
      <c r="R84" s="1">
        <v>4000</v>
      </c>
      <c r="S84" s="10"/>
      <c r="T84" s="10"/>
      <c r="U84" s="10"/>
      <c r="V84" s="10"/>
      <c r="W84" s="10"/>
      <c r="X84" s="10"/>
      <c r="Y84" s="10"/>
      <c r="Z84" s="10"/>
    </row>
    <row r="85" spans="1:26">
      <c r="A85" s="104" t="s">
        <v>208</v>
      </c>
      <c r="D85" s="7"/>
      <c r="E85" s="22"/>
      <c r="F85" s="7"/>
      <c r="G85" s="7"/>
      <c r="H85" s="7"/>
      <c r="I85" s="7"/>
      <c r="J85" s="7"/>
      <c r="K85" s="7"/>
      <c r="L85" s="7"/>
      <c r="M85" s="7"/>
      <c r="N85" s="7"/>
      <c r="O85" s="7"/>
      <c r="P85" s="7">
        <f>SUM(D85:O85)</f>
        <v>0</v>
      </c>
      <c r="Q85" s="7"/>
      <c r="R85" s="7"/>
      <c r="S85" s="10"/>
      <c r="T85" s="10"/>
      <c r="U85" s="10"/>
      <c r="V85" s="10"/>
      <c r="W85" s="10"/>
      <c r="X85" s="10"/>
      <c r="Y85" s="10"/>
      <c r="Z85" s="10"/>
    </row>
    <row r="86" spans="1:26">
      <c r="A86" s="1" t="s">
        <v>9</v>
      </c>
      <c r="D86" s="7">
        <f>SUM(D73:D85)</f>
        <v>11052</v>
      </c>
      <c r="E86" s="7">
        <f t="shared" ref="E86:P86" si="8">SUM(E73:E85)</f>
        <v>0</v>
      </c>
      <c r="F86" s="7">
        <f t="shared" si="8"/>
        <v>0</v>
      </c>
      <c r="G86" s="7">
        <f t="shared" si="8"/>
        <v>14872.5</v>
      </c>
      <c r="H86" s="7">
        <f t="shared" si="8"/>
        <v>0</v>
      </c>
      <c r="I86" s="7">
        <f t="shared" si="8"/>
        <v>68134.3992</v>
      </c>
      <c r="J86" s="7">
        <f t="shared" si="8"/>
        <v>8542.4624999999996</v>
      </c>
      <c r="K86" s="7">
        <f t="shared" si="8"/>
        <v>0</v>
      </c>
      <c r="L86" s="7">
        <f t="shared" si="8"/>
        <v>0</v>
      </c>
      <c r="M86" s="7">
        <f t="shared" si="8"/>
        <v>14250</v>
      </c>
      <c r="N86" s="7">
        <f t="shared" si="8"/>
        <v>0</v>
      </c>
      <c r="O86" s="7">
        <f t="shared" si="8"/>
        <v>0</v>
      </c>
      <c r="P86" s="7">
        <f t="shared" si="8"/>
        <v>116851.36169999999</v>
      </c>
      <c r="Q86" s="7">
        <f>SUM(Q73:Q85)</f>
        <v>32884.089999999997</v>
      </c>
      <c r="R86" s="7">
        <f>SUM(R73:R85)</f>
        <v>77607</v>
      </c>
      <c r="S86" s="10"/>
      <c r="T86" s="10"/>
      <c r="U86" s="10"/>
      <c r="V86" s="10"/>
      <c r="W86" s="10"/>
      <c r="X86" s="10"/>
      <c r="Y86" s="10"/>
      <c r="Z86" s="10"/>
    </row>
    <row r="87" spans="1:26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63"/>
      <c r="T87" s="10"/>
      <c r="U87" s="63"/>
      <c r="V87" s="63"/>
      <c r="W87" s="10"/>
      <c r="X87" s="10"/>
      <c r="Y87" s="10"/>
      <c r="Z87" s="10"/>
    </row>
    <row r="88" spans="1:26">
      <c r="A88" s="3" t="s">
        <v>84</v>
      </c>
      <c r="D88" s="7">
        <f t="shared" ref="D88:P88" si="9">+D86+D70+D13+D20</f>
        <v>12686</v>
      </c>
      <c r="E88" s="7">
        <f t="shared" si="9"/>
        <v>38134</v>
      </c>
      <c r="F88" s="7">
        <f t="shared" si="9"/>
        <v>60199</v>
      </c>
      <c r="G88" s="7">
        <f t="shared" si="9"/>
        <v>96646.5</v>
      </c>
      <c r="H88" s="7">
        <f t="shared" si="9"/>
        <v>50414</v>
      </c>
      <c r="I88" s="7">
        <f t="shared" si="9"/>
        <v>69768.3992</v>
      </c>
      <c r="J88" s="7">
        <f t="shared" si="9"/>
        <v>10176.4625</v>
      </c>
      <c r="K88" s="7">
        <f t="shared" si="9"/>
        <v>2799</v>
      </c>
      <c r="L88" s="7">
        <f t="shared" si="9"/>
        <v>65879</v>
      </c>
      <c r="M88" s="7">
        <f t="shared" si="9"/>
        <v>95494</v>
      </c>
      <c r="N88" s="7">
        <f t="shared" si="9"/>
        <v>49834</v>
      </c>
      <c r="O88" s="7">
        <f t="shared" si="9"/>
        <v>1633.5</v>
      </c>
      <c r="P88" s="7">
        <f t="shared" si="9"/>
        <v>553663.86170000001</v>
      </c>
      <c r="Q88" s="7">
        <f>+Q86+Q70+Q20+Q13</f>
        <v>603770.95579999988</v>
      </c>
      <c r="R88" s="7">
        <f>+R86+R70+R20+R13</f>
        <v>572068</v>
      </c>
      <c r="S88" s="10"/>
      <c r="T88" s="10"/>
      <c r="U88" s="10"/>
      <c r="V88" s="10"/>
      <c r="W88" s="10"/>
      <c r="X88" s="10"/>
      <c r="Y88" s="10"/>
      <c r="Z88" s="10"/>
    </row>
    <row r="89" spans="1:26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10"/>
      <c r="T89" s="10"/>
      <c r="U89" s="10"/>
      <c r="V89" s="10"/>
      <c r="W89" s="10"/>
      <c r="X89" s="10"/>
      <c r="Y89" s="10"/>
      <c r="Z89" s="10"/>
    </row>
    <row r="90" spans="1:26">
      <c r="A90" s="3" t="s">
        <v>10</v>
      </c>
      <c r="S90" s="10"/>
      <c r="T90" s="10"/>
      <c r="U90" s="10"/>
      <c r="V90" s="10"/>
      <c r="W90" s="10"/>
      <c r="X90" s="10"/>
      <c r="Y90" s="10"/>
      <c r="Z90" s="10"/>
    </row>
    <row r="91" spans="1:26">
      <c r="A91" s="1" t="s">
        <v>11</v>
      </c>
      <c r="S91" s="10"/>
      <c r="T91" s="10"/>
      <c r="U91" s="10"/>
      <c r="V91" s="10"/>
      <c r="W91" s="10"/>
      <c r="X91" s="10"/>
      <c r="Y91" s="10"/>
      <c r="Z91" s="10"/>
    </row>
    <row r="92" spans="1:26">
      <c r="A92" s="1" t="s">
        <v>12</v>
      </c>
      <c r="D92" s="1">
        <v>200</v>
      </c>
      <c r="E92" s="1">
        <v>200</v>
      </c>
      <c r="F92" s="1">
        <v>200</v>
      </c>
      <c r="G92" s="1">
        <v>200</v>
      </c>
      <c r="H92" s="1">
        <v>200</v>
      </c>
      <c r="I92" s="1">
        <v>200</v>
      </c>
      <c r="J92" s="1">
        <v>200</v>
      </c>
      <c r="K92" s="1">
        <v>200</v>
      </c>
      <c r="L92" s="1">
        <v>200</v>
      </c>
      <c r="M92" s="1">
        <v>200</v>
      </c>
      <c r="N92" s="1">
        <v>200</v>
      </c>
      <c r="O92" s="1">
        <v>200</v>
      </c>
      <c r="P92" s="1">
        <f>SUM(D92:O92)</f>
        <v>2400</v>
      </c>
      <c r="Q92" s="10">
        <v>545.70000000000005</v>
      </c>
      <c r="R92" s="1">
        <v>2400</v>
      </c>
      <c r="S92" s="10"/>
      <c r="T92" s="10"/>
      <c r="U92" s="10"/>
      <c r="V92" s="10"/>
      <c r="W92" s="10"/>
      <c r="X92" s="10"/>
      <c r="Y92" s="10"/>
      <c r="Z92" s="10"/>
    </row>
    <row r="93" spans="1:26">
      <c r="A93" s="1" t="s">
        <v>54</v>
      </c>
      <c r="F93" s="1">
        <v>200</v>
      </c>
      <c r="G93" s="1">
        <v>100</v>
      </c>
      <c r="L93" s="1">
        <v>300</v>
      </c>
      <c r="P93" s="1">
        <f>SUM(D93:O93)</f>
        <v>600</v>
      </c>
      <c r="Q93" s="10">
        <v>0</v>
      </c>
      <c r="R93" s="1">
        <v>600</v>
      </c>
      <c r="S93" s="10"/>
      <c r="T93" s="10"/>
      <c r="U93" s="10"/>
      <c r="V93" s="10"/>
      <c r="W93" s="10"/>
      <c r="X93" s="10"/>
      <c r="Y93" s="10"/>
      <c r="Z93" s="10"/>
    </row>
    <row r="94" spans="1:26">
      <c r="A94" s="1" t="s">
        <v>60</v>
      </c>
      <c r="F94" s="1">
        <v>500</v>
      </c>
      <c r="L94" s="1">
        <v>500</v>
      </c>
      <c r="P94" s="1">
        <f>SUM(D94:O94)</f>
        <v>1000</v>
      </c>
      <c r="Q94" s="1">
        <v>500</v>
      </c>
      <c r="R94" s="1">
        <v>400</v>
      </c>
      <c r="S94" s="10"/>
      <c r="T94" s="10"/>
      <c r="U94" s="10"/>
      <c r="V94" s="10"/>
      <c r="W94" s="10"/>
      <c r="X94" s="10"/>
      <c r="Y94" s="10"/>
      <c r="Z94" s="10"/>
    </row>
    <row r="95" spans="1:26">
      <c r="A95" s="1" t="s">
        <v>71</v>
      </c>
      <c r="P95" s="1">
        <f>SUM(D95:O95)</f>
        <v>0</v>
      </c>
      <c r="Q95" s="1">
        <v>0</v>
      </c>
      <c r="R95" s="1">
        <v>0</v>
      </c>
      <c r="S95" s="10"/>
      <c r="T95" s="10"/>
      <c r="U95" s="10"/>
      <c r="V95" s="10"/>
      <c r="W95" s="10"/>
      <c r="X95" s="10"/>
      <c r="Y95" s="10"/>
      <c r="Z95" s="10"/>
    </row>
    <row r="96" spans="1:26">
      <c r="A96" s="11" t="s">
        <v>73</v>
      </c>
      <c r="B96" s="11"/>
      <c r="C96" s="11"/>
      <c r="D96" s="1">
        <v>175</v>
      </c>
      <c r="P96" s="1">
        <f>SUM(D96:O96)</f>
        <v>175</v>
      </c>
      <c r="Q96" s="1">
        <v>175</v>
      </c>
      <c r="R96" s="1">
        <v>175</v>
      </c>
      <c r="S96" s="10"/>
      <c r="T96" s="10"/>
      <c r="U96" s="10"/>
      <c r="V96" s="10"/>
      <c r="W96" s="10"/>
      <c r="X96" s="10"/>
      <c r="Y96" s="10"/>
      <c r="Z96" s="10"/>
    </row>
    <row r="97" spans="1:26">
      <c r="A97" s="11" t="s">
        <v>13</v>
      </c>
      <c r="B97" s="11"/>
      <c r="C97" s="11"/>
      <c r="D97" s="6">
        <f t="shared" ref="D97:P97" si="10">SUM(D92:D96)</f>
        <v>375</v>
      </c>
      <c r="E97" s="6">
        <f t="shared" si="10"/>
        <v>200</v>
      </c>
      <c r="F97" s="6">
        <f t="shared" si="10"/>
        <v>900</v>
      </c>
      <c r="G97" s="6">
        <f t="shared" si="10"/>
        <v>300</v>
      </c>
      <c r="H97" s="6">
        <f t="shared" si="10"/>
        <v>200</v>
      </c>
      <c r="I97" s="6">
        <f t="shared" si="10"/>
        <v>200</v>
      </c>
      <c r="J97" s="6">
        <f t="shared" si="10"/>
        <v>200</v>
      </c>
      <c r="K97" s="6">
        <f t="shared" si="10"/>
        <v>200</v>
      </c>
      <c r="L97" s="6">
        <f t="shared" si="10"/>
        <v>1000</v>
      </c>
      <c r="M97" s="6">
        <f t="shared" si="10"/>
        <v>200</v>
      </c>
      <c r="N97" s="6">
        <f t="shared" si="10"/>
        <v>200</v>
      </c>
      <c r="O97" s="6">
        <f t="shared" si="10"/>
        <v>200</v>
      </c>
      <c r="P97" s="6">
        <f t="shared" si="10"/>
        <v>4175</v>
      </c>
      <c r="Q97" s="94">
        <f>SUM(Q92:Q96)</f>
        <v>1220.7</v>
      </c>
      <c r="R97" s="6">
        <f>SUM(R92:R96)</f>
        <v>3575</v>
      </c>
      <c r="S97" s="10"/>
      <c r="T97" s="10"/>
      <c r="U97" s="10"/>
      <c r="V97" s="10"/>
      <c r="W97" s="10"/>
      <c r="X97" s="10"/>
      <c r="Y97" s="10"/>
      <c r="Z97" s="10"/>
    </row>
    <row r="98" spans="1:26">
      <c r="A98" s="72"/>
      <c r="B98" s="72"/>
      <c r="C98" s="72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10"/>
      <c r="T98" s="10"/>
      <c r="U98" s="10"/>
      <c r="V98" s="10"/>
      <c r="W98" s="10"/>
      <c r="X98" s="10"/>
      <c r="Y98" s="10"/>
      <c r="Z98" s="10"/>
    </row>
    <row r="99" spans="1:26">
      <c r="A99" s="11" t="s">
        <v>14</v>
      </c>
      <c r="B99" s="11"/>
      <c r="C99" s="11"/>
      <c r="D99" s="1">
        <v>250</v>
      </c>
      <c r="E99" s="1">
        <v>250</v>
      </c>
      <c r="F99" s="1">
        <v>250</v>
      </c>
      <c r="G99" s="1">
        <v>250</v>
      </c>
      <c r="H99" s="1">
        <v>250</v>
      </c>
      <c r="I99" s="1">
        <v>250</v>
      </c>
      <c r="J99" s="1">
        <v>250</v>
      </c>
      <c r="K99" s="1">
        <v>250</v>
      </c>
      <c r="L99" s="1">
        <v>250</v>
      </c>
      <c r="M99" s="1">
        <v>250</v>
      </c>
      <c r="N99" s="1">
        <v>250</v>
      </c>
      <c r="O99" s="1">
        <v>250</v>
      </c>
      <c r="P99" s="1">
        <f>SUM(D99:O99)</f>
        <v>3000</v>
      </c>
      <c r="Q99" s="95">
        <v>1872.87</v>
      </c>
      <c r="R99" s="1">
        <v>3000</v>
      </c>
      <c r="S99" s="10"/>
      <c r="T99" s="10"/>
      <c r="U99" s="10"/>
      <c r="V99" s="10"/>
      <c r="W99" s="10"/>
      <c r="X99" s="10"/>
      <c r="Y99" s="10"/>
      <c r="Z99" s="10"/>
    </row>
    <row r="100" spans="1:26">
      <c r="A100" s="11" t="s">
        <v>15</v>
      </c>
      <c r="B100" s="11"/>
      <c r="C100" s="11"/>
      <c r="D100" s="1">
        <v>100</v>
      </c>
      <c r="E100" s="1">
        <v>100</v>
      </c>
      <c r="F100" s="1">
        <v>100</v>
      </c>
      <c r="G100" s="1">
        <v>100</v>
      </c>
      <c r="H100" s="1">
        <v>100</v>
      </c>
      <c r="I100" s="1">
        <v>100</v>
      </c>
      <c r="J100" s="1">
        <v>100</v>
      </c>
      <c r="K100" s="1">
        <v>100</v>
      </c>
      <c r="L100" s="1">
        <v>100</v>
      </c>
      <c r="M100" s="1">
        <v>100</v>
      </c>
      <c r="N100" s="1">
        <v>100</v>
      </c>
      <c r="O100" s="1">
        <v>100</v>
      </c>
      <c r="P100" s="1">
        <f>SUM(D100:O100)</f>
        <v>1200</v>
      </c>
      <c r="Q100" s="21">
        <v>0</v>
      </c>
      <c r="R100" s="1">
        <v>1200</v>
      </c>
      <c r="S100" s="10"/>
      <c r="T100" s="10"/>
      <c r="U100" s="10"/>
      <c r="V100" s="10"/>
      <c r="W100" s="10"/>
      <c r="X100" s="10"/>
      <c r="Y100" s="10"/>
      <c r="Z100" s="10"/>
    </row>
    <row r="101" spans="1:26">
      <c r="A101" s="11" t="s">
        <v>141</v>
      </c>
      <c r="B101" s="11"/>
      <c r="C101" s="11"/>
      <c r="D101" s="1">
        <v>300</v>
      </c>
      <c r="E101" s="1">
        <v>300</v>
      </c>
      <c r="F101" s="1">
        <v>300</v>
      </c>
      <c r="G101" s="1">
        <v>300</v>
      </c>
      <c r="H101" s="1">
        <v>300</v>
      </c>
      <c r="I101" s="1">
        <v>300</v>
      </c>
      <c r="J101" s="1">
        <v>300</v>
      </c>
      <c r="K101" s="1">
        <v>300</v>
      </c>
      <c r="L101" s="1">
        <v>300</v>
      </c>
      <c r="M101" s="1">
        <v>300</v>
      </c>
      <c r="N101" s="1">
        <v>300</v>
      </c>
      <c r="O101" s="1">
        <v>300</v>
      </c>
      <c r="P101" s="1">
        <f>SUM(D101:O101)</f>
        <v>3600</v>
      </c>
      <c r="Q101" s="21">
        <v>2171.63</v>
      </c>
      <c r="R101" s="1">
        <v>2700</v>
      </c>
      <c r="S101" s="10"/>
      <c r="T101" s="10"/>
      <c r="U101" s="10"/>
      <c r="V101" s="10"/>
      <c r="W101" s="10"/>
      <c r="X101" s="10"/>
      <c r="Y101" s="10"/>
      <c r="Z101" s="10"/>
    </row>
    <row r="102" spans="1:26">
      <c r="A102" s="11" t="s">
        <v>72</v>
      </c>
      <c r="B102" s="11"/>
      <c r="C102" s="11"/>
      <c r="D102" s="1">
        <v>90</v>
      </c>
      <c r="E102" s="1">
        <v>90</v>
      </c>
      <c r="F102" s="1">
        <v>90</v>
      </c>
      <c r="G102" s="1">
        <v>90</v>
      </c>
      <c r="H102" s="1">
        <v>90</v>
      </c>
      <c r="I102" s="1">
        <v>90</v>
      </c>
      <c r="J102" s="1">
        <v>90</v>
      </c>
      <c r="K102" s="1">
        <v>90</v>
      </c>
      <c r="L102" s="1">
        <v>90</v>
      </c>
      <c r="M102" s="1">
        <v>90</v>
      </c>
      <c r="N102" s="1">
        <v>90</v>
      </c>
      <c r="O102" s="1">
        <v>90</v>
      </c>
      <c r="P102" s="1">
        <f>SUM(D102:O102)</f>
        <v>1080</v>
      </c>
      <c r="Q102" s="95">
        <v>694.86</v>
      </c>
      <c r="R102" s="1">
        <v>800</v>
      </c>
      <c r="S102" s="10"/>
      <c r="T102" s="10"/>
      <c r="U102" s="10"/>
      <c r="V102" s="10"/>
      <c r="W102" s="10"/>
      <c r="X102" s="10"/>
      <c r="Y102" s="10"/>
      <c r="Z102" s="10"/>
    </row>
    <row r="103" spans="1:26">
      <c r="A103" s="11" t="s">
        <v>130</v>
      </c>
      <c r="B103" s="11"/>
      <c r="C103" s="11"/>
      <c r="D103" s="1">
        <v>1000</v>
      </c>
      <c r="F103" s="1">
        <v>1690</v>
      </c>
      <c r="O103" s="1">
        <v>2760</v>
      </c>
      <c r="P103" s="1">
        <f>SUM(D103:O103)</f>
        <v>5450</v>
      </c>
      <c r="Q103" s="21">
        <v>2925</v>
      </c>
      <c r="R103" s="1">
        <v>5200</v>
      </c>
      <c r="S103" s="10"/>
      <c r="T103" s="10"/>
      <c r="U103" s="10"/>
      <c r="V103" s="10"/>
      <c r="W103" s="10"/>
      <c r="X103" s="10"/>
      <c r="Y103" s="10"/>
      <c r="Z103" s="10"/>
    </row>
    <row r="104" spans="1:26">
      <c r="A104" s="86" t="s">
        <v>184</v>
      </c>
      <c r="B104" s="11"/>
      <c r="C104" s="11"/>
      <c r="Q104" s="21">
        <v>0</v>
      </c>
      <c r="R104" s="1">
        <v>0</v>
      </c>
      <c r="S104" s="10"/>
      <c r="T104" s="10"/>
      <c r="U104" s="10"/>
      <c r="V104" s="10"/>
      <c r="W104" s="10"/>
      <c r="X104" s="10"/>
      <c r="Y104" s="10"/>
      <c r="Z104" s="10"/>
    </row>
    <row r="105" spans="1:26">
      <c r="S105" s="10"/>
      <c r="T105" s="10"/>
      <c r="U105" s="10"/>
      <c r="V105" s="10"/>
      <c r="W105" s="10"/>
      <c r="X105" s="10"/>
      <c r="Y105" s="10"/>
      <c r="Z105" s="10"/>
    </row>
    <row r="106" spans="1:26">
      <c r="A106" s="11" t="s">
        <v>16</v>
      </c>
      <c r="B106" s="11"/>
      <c r="C106" s="11"/>
      <c r="S106" s="10"/>
      <c r="T106" s="10"/>
      <c r="U106" s="10"/>
      <c r="V106" s="10"/>
      <c r="W106" s="10"/>
      <c r="X106" s="10"/>
      <c r="Y106" s="10"/>
      <c r="Z106" s="10"/>
    </row>
    <row r="107" spans="1:26">
      <c r="A107" s="11" t="s">
        <v>61</v>
      </c>
      <c r="B107" s="11"/>
      <c r="C107" s="11"/>
      <c r="D107" s="1">
        <v>350</v>
      </c>
      <c r="E107" s="1">
        <v>350</v>
      </c>
      <c r="F107" s="1">
        <v>350</v>
      </c>
      <c r="G107" s="1">
        <v>350</v>
      </c>
      <c r="H107" s="1">
        <v>350</v>
      </c>
      <c r="I107" s="1">
        <v>350</v>
      </c>
      <c r="J107" s="1">
        <v>350</v>
      </c>
      <c r="K107" s="1">
        <v>350</v>
      </c>
      <c r="L107" s="1">
        <v>350</v>
      </c>
      <c r="M107" s="1">
        <v>350</v>
      </c>
      <c r="N107" s="1">
        <v>350</v>
      </c>
      <c r="O107" s="1">
        <v>350</v>
      </c>
      <c r="P107" s="1">
        <f t="shared" ref="P107:P112" si="11">SUM(D107:O107)</f>
        <v>4200</v>
      </c>
      <c r="Q107" s="11">
        <v>4200</v>
      </c>
      <c r="R107" s="1">
        <v>4200</v>
      </c>
      <c r="S107" s="10"/>
      <c r="T107" s="10"/>
      <c r="U107" s="10"/>
      <c r="V107" s="10"/>
      <c r="W107" s="10"/>
      <c r="X107" s="10"/>
      <c r="Y107" s="10"/>
      <c r="Z107" s="10"/>
    </row>
    <row r="108" spans="1:26">
      <c r="A108" s="11" t="s">
        <v>17</v>
      </c>
      <c r="B108" s="11"/>
      <c r="C108" s="11"/>
      <c r="E108" s="1">
        <v>15000</v>
      </c>
      <c r="F108" s="1">
        <v>9960</v>
      </c>
      <c r="H108" s="1">
        <v>7500</v>
      </c>
      <c r="P108" s="1">
        <f t="shared" si="11"/>
        <v>32460</v>
      </c>
      <c r="Q108" s="11">
        <v>30111.25</v>
      </c>
      <c r="R108" s="1">
        <v>31460</v>
      </c>
      <c r="S108" s="10"/>
      <c r="T108" s="10"/>
      <c r="U108" s="10"/>
      <c r="V108" s="10"/>
      <c r="W108" s="10"/>
      <c r="X108" s="10"/>
      <c r="Y108" s="10"/>
      <c r="Z108" s="10"/>
    </row>
    <row r="109" spans="1:26">
      <c r="A109" s="11" t="s">
        <v>18</v>
      </c>
      <c r="B109" s="11"/>
      <c r="C109" s="11"/>
      <c r="D109" s="1">
        <v>27500</v>
      </c>
      <c r="G109" s="1">
        <v>28750</v>
      </c>
      <c r="J109" s="1">
        <v>28750</v>
      </c>
      <c r="M109" s="1">
        <v>28750</v>
      </c>
      <c r="P109" s="1">
        <f t="shared" si="11"/>
        <v>113750</v>
      </c>
      <c r="Q109" s="11">
        <v>108750</v>
      </c>
      <c r="R109" s="1">
        <v>108750</v>
      </c>
      <c r="S109" s="10"/>
      <c r="T109" s="10"/>
      <c r="U109" s="10"/>
      <c r="V109" s="10"/>
      <c r="W109" s="10"/>
      <c r="X109" s="10"/>
      <c r="Y109" s="10"/>
      <c r="Z109" s="10"/>
    </row>
    <row r="110" spans="1:26">
      <c r="A110" s="11" t="s">
        <v>19</v>
      </c>
      <c r="B110" s="11"/>
      <c r="C110" s="11"/>
      <c r="D110" s="1">
        <v>2500</v>
      </c>
      <c r="G110" s="1">
        <v>2500</v>
      </c>
      <c r="J110" s="1">
        <v>2500</v>
      </c>
      <c r="M110" s="1">
        <v>2500</v>
      </c>
      <c r="O110" s="1">
        <v>0</v>
      </c>
      <c r="P110" s="1">
        <f t="shared" si="11"/>
        <v>10000</v>
      </c>
      <c r="Q110" s="93">
        <v>0</v>
      </c>
      <c r="R110" s="10">
        <v>10000</v>
      </c>
      <c r="S110" s="10"/>
      <c r="T110" s="10"/>
      <c r="U110" s="10"/>
      <c r="V110" s="10"/>
      <c r="W110" s="10"/>
      <c r="X110" s="10"/>
      <c r="Y110" s="10"/>
      <c r="Z110" s="10"/>
    </row>
    <row r="111" spans="1:26">
      <c r="A111" s="11" t="s">
        <v>158</v>
      </c>
      <c r="B111" s="11"/>
      <c r="C111" s="11"/>
      <c r="D111" s="1">
        <v>2500</v>
      </c>
      <c r="G111" s="1">
        <v>2500</v>
      </c>
      <c r="J111" s="1">
        <v>2500</v>
      </c>
      <c r="M111" s="1">
        <v>2500</v>
      </c>
      <c r="P111" s="1">
        <f t="shared" si="11"/>
        <v>10000</v>
      </c>
      <c r="Q111" s="93">
        <v>7088.88</v>
      </c>
      <c r="R111" s="10">
        <v>10000</v>
      </c>
      <c r="S111" s="10"/>
      <c r="T111" s="10"/>
      <c r="U111" s="10"/>
      <c r="V111" s="10"/>
      <c r="W111" s="10"/>
      <c r="X111" s="10"/>
      <c r="Y111" s="10"/>
      <c r="Z111" s="10"/>
    </row>
    <row r="112" spans="1:26">
      <c r="A112" s="86" t="s">
        <v>225</v>
      </c>
      <c r="B112" s="11"/>
      <c r="C112" s="11"/>
      <c r="D112" s="1">
        <v>0</v>
      </c>
      <c r="P112" s="1">
        <f t="shared" si="11"/>
        <v>0</v>
      </c>
      <c r="Q112" s="93">
        <v>600</v>
      </c>
      <c r="R112" s="10">
        <v>600</v>
      </c>
      <c r="S112" s="10"/>
      <c r="T112" s="10"/>
      <c r="U112" s="10"/>
      <c r="V112" s="10"/>
      <c r="W112" s="10"/>
      <c r="X112" s="10"/>
      <c r="Y112" s="10"/>
      <c r="Z112" s="10"/>
    </row>
    <row r="113" spans="1:26">
      <c r="A113" s="11" t="s">
        <v>20</v>
      </c>
      <c r="B113" s="11"/>
      <c r="C113" s="11"/>
      <c r="D113" s="6">
        <f>SUM(D107:D112)</f>
        <v>32850</v>
      </c>
      <c r="E113" s="6">
        <f t="shared" ref="E113:O113" si="12">SUM(E107:E111)</f>
        <v>15350</v>
      </c>
      <c r="F113" s="6">
        <f t="shared" si="12"/>
        <v>10310</v>
      </c>
      <c r="G113" s="6">
        <f t="shared" si="12"/>
        <v>34100</v>
      </c>
      <c r="H113" s="6">
        <f t="shared" si="12"/>
        <v>7850</v>
      </c>
      <c r="I113" s="6">
        <f t="shared" si="12"/>
        <v>350</v>
      </c>
      <c r="J113" s="6">
        <f t="shared" si="12"/>
        <v>34100</v>
      </c>
      <c r="K113" s="6">
        <f t="shared" si="12"/>
        <v>350</v>
      </c>
      <c r="L113" s="6">
        <f t="shared" si="12"/>
        <v>350</v>
      </c>
      <c r="M113" s="6">
        <f t="shared" si="12"/>
        <v>34100</v>
      </c>
      <c r="N113" s="6">
        <f t="shared" si="12"/>
        <v>350</v>
      </c>
      <c r="O113" s="6">
        <f t="shared" si="12"/>
        <v>350</v>
      </c>
      <c r="P113" s="6">
        <f>SUM(P107:P112)</f>
        <v>170410</v>
      </c>
      <c r="Q113" s="6">
        <f>SUM(Q107:Q112)</f>
        <v>150750.13</v>
      </c>
      <c r="R113" s="6">
        <f>SUM(R107:R112)</f>
        <v>165010</v>
      </c>
      <c r="S113" s="10"/>
      <c r="T113" s="10"/>
      <c r="U113" s="10"/>
      <c r="V113" s="47"/>
      <c r="W113" s="10"/>
      <c r="X113" s="10"/>
      <c r="Y113" s="10"/>
      <c r="Z113" s="10"/>
    </row>
    <row r="114" spans="1:26">
      <c r="S114" s="10"/>
      <c r="T114" s="10"/>
      <c r="U114" s="10"/>
      <c r="V114" s="10"/>
      <c r="W114" s="10"/>
      <c r="X114" s="10"/>
      <c r="Y114" s="10"/>
      <c r="Z114" s="10"/>
    </row>
    <row r="115" spans="1:26">
      <c r="A115" s="11" t="s">
        <v>131</v>
      </c>
      <c r="B115" s="11"/>
      <c r="C115" s="11"/>
      <c r="D115" s="1">
        <v>0</v>
      </c>
      <c r="E115" s="1">
        <v>0</v>
      </c>
      <c r="F115" s="1">
        <v>0</v>
      </c>
      <c r="G115" s="1">
        <v>5000</v>
      </c>
      <c r="H115" s="1">
        <v>0</v>
      </c>
      <c r="I115" s="1">
        <v>0</v>
      </c>
      <c r="J115" s="1">
        <v>2050</v>
      </c>
      <c r="K115" s="1">
        <v>0</v>
      </c>
      <c r="L115" s="1">
        <v>2500</v>
      </c>
      <c r="M115" s="1">
        <v>0</v>
      </c>
      <c r="N115" s="1">
        <v>0</v>
      </c>
      <c r="O115" s="1">
        <v>0</v>
      </c>
      <c r="P115" s="1">
        <f>SUM(D115:O115)</f>
        <v>9550</v>
      </c>
      <c r="Q115" s="11">
        <v>50</v>
      </c>
      <c r="R115" s="1">
        <v>9550</v>
      </c>
      <c r="S115" s="10"/>
      <c r="T115" s="10"/>
      <c r="U115" s="10"/>
      <c r="V115" s="10"/>
      <c r="W115" s="10"/>
      <c r="X115" s="10"/>
      <c r="Y115" s="10"/>
      <c r="Z115" s="10"/>
    </row>
    <row r="116" spans="1:26">
      <c r="S116" s="10"/>
      <c r="T116" s="10"/>
      <c r="U116" s="10"/>
      <c r="V116" s="10"/>
      <c r="W116" s="10"/>
      <c r="X116" s="10"/>
      <c r="Y116" s="10"/>
      <c r="Z116" s="10"/>
    </row>
    <row r="117" spans="1:26">
      <c r="A117" s="11" t="s">
        <v>51</v>
      </c>
      <c r="B117" s="11"/>
      <c r="C117" s="11"/>
      <c r="S117" s="10"/>
      <c r="T117" s="10"/>
      <c r="U117" s="10"/>
      <c r="V117" s="10"/>
      <c r="W117" s="10"/>
      <c r="X117" s="10"/>
      <c r="Y117" s="10"/>
      <c r="Z117" s="10"/>
    </row>
    <row r="118" spans="1:26">
      <c r="A118" s="11" t="s">
        <v>163</v>
      </c>
      <c r="B118" s="11"/>
      <c r="C118" s="11"/>
      <c r="D118" s="1">
        <v>0</v>
      </c>
      <c r="E118" s="1">
        <v>0</v>
      </c>
      <c r="H118" s="1">
        <v>0</v>
      </c>
      <c r="J118" s="1">
        <v>3000</v>
      </c>
      <c r="M118" s="1">
        <v>3000</v>
      </c>
      <c r="O118" s="1">
        <v>3000</v>
      </c>
      <c r="P118" s="1">
        <f>SUM(D118:O118)</f>
        <v>9000</v>
      </c>
      <c r="Q118" s="10">
        <v>8006</v>
      </c>
      <c r="R118" s="10">
        <v>9000</v>
      </c>
      <c r="S118" s="10"/>
      <c r="T118" s="10"/>
      <c r="U118" s="10"/>
      <c r="V118" s="10"/>
      <c r="W118" s="10"/>
      <c r="X118" s="10"/>
      <c r="Y118" s="10"/>
      <c r="Z118" s="10"/>
    </row>
    <row r="119" spans="1:26">
      <c r="A119" s="11" t="s">
        <v>159</v>
      </c>
      <c r="B119" s="11"/>
      <c r="C119" s="11"/>
      <c r="P119" s="1">
        <f>SUM(D119:O119)</f>
        <v>0</v>
      </c>
      <c r="Q119" s="93">
        <v>0</v>
      </c>
      <c r="R119" s="10">
        <v>0</v>
      </c>
      <c r="S119" s="10"/>
      <c r="T119" s="10"/>
      <c r="U119" s="10"/>
      <c r="V119" s="10"/>
      <c r="W119" s="10"/>
      <c r="X119" s="10"/>
      <c r="Y119" s="10"/>
      <c r="Z119" s="10"/>
    </row>
    <row r="120" spans="1:26">
      <c r="A120" s="1" t="s">
        <v>162</v>
      </c>
      <c r="D120" s="1">
        <v>500</v>
      </c>
      <c r="E120" s="1">
        <v>500</v>
      </c>
      <c r="F120" s="1">
        <v>500</v>
      </c>
      <c r="G120" s="1">
        <v>500</v>
      </c>
      <c r="H120" s="1">
        <v>500</v>
      </c>
      <c r="I120" s="1">
        <v>500</v>
      </c>
      <c r="J120" s="1">
        <v>5000</v>
      </c>
      <c r="K120" s="1">
        <v>500</v>
      </c>
      <c r="L120" s="1">
        <v>500</v>
      </c>
      <c r="M120" s="1">
        <v>5000</v>
      </c>
      <c r="O120" s="1">
        <v>5000</v>
      </c>
      <c r="P120" s="1">
        <f>SUM(D120:O120)</f>
        <v>19000</v>
      </c>
      <c r="Q120" s="10">
        <v>14653.84</v>
      </c>
      <c r="R120" s="10">
        <v>19000</v>
      </c>
      <c r="S120" s="10"/>
      <c r="T120" s="10"/>
      <c r="U120" s="10"/>
      <c r="V120" s="10"/>
      <c r="W120" s="10"/>
      <c r="X120" s="10"/>
      <c r="Y120" s="10"/>
      <c r="Z120" s="10"/>
    </row>
    <row r="121" spans="1:26">
      <c r="A121" s="1" t="s">
        <v>52</v>
      </c>
      <c r="D121" s="6">
        <f>SUM(D118:D118)</f>
        <v>0</v>
      </c>
      <c r="E121" s="6">
        <f>SUM(E118:E120)</f>
        <v>500</v>
      </c>
      <c r="F121" s="6">
        <f>SUM(F118:F118)</f>
        <v>0</v>
      </c>
      <c r="G121" s="6">
        <f>SUM(G118:G118)</f>
        <v>0</v>
      </c>
      <c r="H121" s="6">
        <f>SUM(H118:H120)</f>
        <v>500</v>
      </c>
      <c r="I121" s="6">
        <f>SUM(I118:I118)</f>
        <v>0</v>
      </c>
      <c r="J121" s="6">
        <f>SUM(J118:J120)</f>
        <v>8000</v>
      </c>
      <c r="K121" s="6">
        <f>SUM(K118:K118)</f>
        <v>0</v>
      </c>
      <c r="L121" s="6">
        <f>SUM(L118:L118)</f>
        <v>0</v>
      </c>
      <c r="M121" s="6">
        <f>SUM(M118:M120)</f>
        <v>8000</v>
      </c>
      <c r="N121" s="6">
        <f>SUM(N118:N118)</f>
        <v>0</v>
      </c>
      <c r="O121" s="6">
        <f>SUM(O118:O118)</f>
        <v>3000</v>
      </c>
      <c r="P121" s="6">
        <f>SUM(P118:P120)</f>
        <v>28000</v>
      </c>
      <c r="Q121" s="6">
        <f>SUM(Q118:Q120)</f>
        <v>22659.84</v>
      </c>
      <c r="R121" s="6">
        <f>SUM(R118:R120)</f>
        <v>28000</v>
      </c>
      <c r="S121" s="10"/>
      <c r="T121" s="10"/>
      <c r="U121" s="10"/>
      <c r="V121" s="10"/>
      <c r="W121" s="10"/>
      <c r="X121" s="10"/>
      <c r="Y121" s="10"/>
      <c r="Z121" s="10"/>
    </row>
    <row r="122" spans="1:26">
      <c r="S122" s="10"/>
      <c r="T122" s="10"/>
      <c r="U122" s="10"/>
      <c r="V122" s="10"/>
      <c r="W122" s="10"/>
      <c r="X122" s="10"/>
      <c r="Y122" s="10"/>
      <c r="Z122" s="10"/>
    </row>
    <row r="123" spans="1:26">
      <c r="A123" s="3" t="s">
        <v>85</v>
      </c>
      <c r="D123" s="7">
        <f t="shared" ref="D123:P123" si="13">+D121+D113+D102+D101+D100+D99+D97+D103+D115</f>
        <v>34965</v>
      </c>
      <c r="E123" s="7">
        <f t="shared" si="13"/>
        <v>16790</v>
      </c>
      <c r="F123" s="7">
        <f t="shared" si="13"/>
        <v>13640</v>
      </c>
      <c r="G123" s="7">
        <f t="shared" si="13"/>
        <v>40140</v>
      </c>
      <c r="H123" s="7">
        <f t="shared" si="13"/>
        <v>9290</v>
      </c>
      <c r="I123" s="7">
        <f t="shared" si="13"/>
        <v>1290</v>
      </c>
      <c r="J123" s="7">
        <f t="shared" si="13"/>
        <v>45090</v>
      </c>
      <c r="K123" s="7">
        <f t="shared" si="13"/>
        <v>1290</v>
      </c>
      <c r="L123" s="7">
        <f t="shared" si="13"/>
        <v>4590</v>
      </c>
      <c r="M123" s="7">
        <f t="shared" si="13"/>
        <v>43040</v>
      </c>
      <c r="N123" s="7">
        <f t="shared" si="13"/>
        <v>1290</v>
      </c>
      <c r="O123" s="7">
        <f t="shared" si="13"/>
        <v>7050</v>
      </c>
      <c r="P123" s="7">
        <f t="shared" si="13"/>
        <v>226465</v>
      </c>
      <c r="Q123" s="7">
        <f>+Q121+Q113+Q102+Q101+Q100+Q99+Q97+Q103+Q115+Q104</f>
        <v>182345.03</v>
      </c>
      <c r="R123" s="7">
        <f>+R121+R115+R113+R103+R102+R101+R100+R99+R97</f>
        <v>219035</v>
      </c>
      <c r="S123" s="10"/>
      <c r="T123" s="10"/>
      <c r="U123" s="10"/>
      <c r="V123" s="10"/>
      <c r="W123" s="10"/>
      <c r="X123" s="10"/>
      <c r="Y123" s="10"/>
      <c r="Z123" s="10"/>
    </row>
    <row r="124" spans="1:26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10"/>
      <c r="T124" s="10"/>
      <c r="U124" s="10"/>
      <c r="V124" s="10"/>
      <c r="W124" s="10"/>
      <c r="X124" s="10"/>
      <c r="Y124" s="10"/>
      <c r="Z124" s="10"/>
    </row>
    <row r="125" spans="1:26">
      <c r="A125" s="3" t="s">
        <v>21</v>
      </c>
      <c r="D125" s="7">
        <f t="shared" ref="D125:R125" si="14">+D88-D123</f>
        <v>-22279</v>
      </c>
      <c r="E125" s="7">
        <f t="shared" si="14"/>
        <v>21344</v>
      </c>
      <c r="F125" s="7">
        <f t="shared" si="14"/>
        <v>46559</v>
      </c>
      <c r="G125" s="7">
        <f t="shared" si="14"/>
        <v>56506.5</v>
      </c>
      <c r="H125" s="7">
        <f t="shared" si="14"/>
        <v>41124</v>
      </c>
      <c r="I125" s="7">
        <f t="shared" si="14"/>
        <v>68478.3992</v>
      </c>
      <c r="J125" s="7">
        <f t="shared" si="14"/>
        <v>-34913.537499999999</v>
      </c>
      <c r="K125" s="7">
        <f t="shared" si="14"/>
        <v>1509</v>
      </c>
      <c r="L125" s="7">
        <f t="shared" si="14"/>
        <v>61289</v>
      </c>
      <c r="M125" s="7">
        <f t="shared" si="14"/>
        <v>52454</v>
      </c>
      <c r="N125" s="7">
        <f t="shared" si="14"/>
        <v>48544</v>
      </c>
      <c r="O125" s="7">
        <f t="shared" si="14"/>
        <v>-5416.5</v>
      </c>
      <c r="P125" s="7">
        <f t="shared" si="14"/>
        <v>327198.86170000001</v>
      </c>
      <c r="Q125" s="7">
        <f t="shared" si="14"/>
        <v>421425.92579999985</v>
      </c>
      <c r="R125" s="7">
        <f t="shared" si="14"/>
        <v>353033</v>
      </c>
      <c r="S125" s="10"/>
      <c r="T125" s="10"/>
      <c r="U125" s="10"/>
      <c r="V125" s="10"/>
      <c r="W125" s="10"/>
      <c r="X125" s="10"/>
      <c r="Y125" s="10"/>
      <c r="Z125" s="10"/>
    </row>
    <row r="126" spans="1:26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10"/>
      <c r="T126" s="10"/>
      <c r="U126" s="10"/>
      <c r="V126" s="10"/>
      <c r="W126" s="10"/>
      <c r="X126" s="10"/>
      <c r="Y126" s="10"/>
      <c r="Z126" s="10"/>
    </row>
    <row r="127" spans="1:26" s="20" customFormat="1">
      <c r="A127" s="98" t="s">
        <v>211</v>
      </c>
      <c r="S127" s="21"/>
      <c r="T127" s="21"/>
      <c r="U127" s="21"/>
      <c r="V127" s="21"/>
      <c r="W127" s="21"/>
      <c r="X127" s="21"/>
      <c r="Y127" s="21"/>
      <c r="Z127" s="21"/>
    </row>
    <row r="128" spans="1:26" s="20" customFormat="1">
      <c r="A128" s="72" t="s">
        <v>212</v>
      </c>
      <c r="Q128" s="20">
        <v>58717.98</v>
      </c>
      <c r="R128" s="20">
        <v>0</v>
      </c>
      <c r="S128" s="21"/>
      <c r="T128" s="21"/>
      <c r="U128" s="21"/>
      <c r="V128" s="21"/>
      <c r="W128" s="21"/>
      <c r="X128" s="21"/>
      <c r="Y128" s="21"/>
      <c r="Z128" s="21"/>
    </row>
    <row r="129" spans="1:26" s="20" customFormat="1">
      <c r="A129" s="72" t="s">
        <v>213</v>
      </c>
      <c r="Q129" s="20">
        <v>40445.46</v>
      </c>
      <c r="R129" s="20">
        <v>0</v>
      </c>
      <c r="S129" s="21"/>
      <c r="T129" s="21"/>
      <c r="U129" s="21"/>
      <c r="V129" s="21"/>
      <c r="W129" s="21"/>
      <c r="X129" s="21"/>
      <c r="Y129" s="21"/>
      <c r="Z129" s="21"/>
    </row>
    <row r="130" spans="1:26" s="20" customFormat="1">
      <c r="A130" s="98"/>
      <c r="S130" s="21"/>
      <c r="T130" s="21"/>
      <c r="U130" s="21"/>
      <c r="V130" s="21"/>
      <c r="W130" s="21"/>
      <c r="X130" s="21"/>
      <c r="Y130" s="21"/>
      <c r="Z130" s="21"/>
    </row>
    <row r="131" spans="1:26" s="20" customFormat="1">
      <c r="A131" s="98" t="s">
        <v>214</v>
      </c>
      <c r="Q131" s="20">
        <f>SUM(Q128:Q130)</f>
        <v>99163.44</v>
      </c>
      <c r="R131" s="20">
        <f>SUM(R128:R130)</f>
        <v>0</v>
      </c>
      <c r="S131" s="21"/>
      <c r="T131" s="21"/>
      <c r="U131" s="21"/>
      <c r="V131" s="21"/>
      <c r="W131" s="21"/>
      <c r="X131" s="21"/>
      <c r="Y131" s="21"/>
      <c r="Z131" s="21"/>
    </row>
    <row r="132" spans="1:26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10"/>
      <c r="T132" s="10"/>
      <c r="U132" s="10"/>
      <c r="V132" s="10"/>
      <c r="W132" s="10"/>
      <c r="X132" s="10"/>
      <c r="Y132" s="10"/>
      <c r="Z132" s="10"/>
    </row>
    <row r="133" spans="1:26" s="20" customFormat="1">
      <c r="S133" s="21"/>
      <c r="T133" s="21"/>
      <c r="U133" s="21"/>
      <c r="V133" s="21"/>
      <c r="W133" s="21"/>
      <c r="X133" s="21"/>
      <c r="Y133" s="21"/>
      <c r="Z133" s="21"/>
    </row>
    <row r="134" spans="1:26">
      <c r="A134" s="3" t="s">
        <v>81</v>
      </c>
      <c r="S134" s="10"/>
      <c r="T134" s="10"/>
      <c r="U134" s="10"/>
      <c r="V134" s="10"/>
      <c r="W134" s="10"/>
      <c r="X134" s="10"/>
      <c r="Y134" s="10"/>
      <c r="Z134" s="10"/>
    </row>
    <row r="135" spans="1:26">
      <c r="A135" s="1" t="s">
        <v>82</v>
      </c>
      <c r="S135" s="10"/>
      <c r="T135" s="10"/>
      <c r="U135" s="10"/>
      <c r="V135" s="10"/>
      <c r="W135" s="10"/>
      <c r="X135" s="10"/>
      <c r="Y135" s="10"/>
      <c r="Z135" s="10"/>
    </row>
    <row r="136" spans="1:26">
      <c r="A136" s="1" t="s">
        <v>147</v>
      </c>
      <c r="G136" s="1">
        <v>5000</v>
      </c>
      <c r="P136" s="1">
        <f t="shared" ref="P136:P142" si="15">SUM(D136:O136)</f>
        <v>5000</v>
      </c>
      <c r="Q136" s="1">
        <v>0</v>
      </c>
      <c r="R136" s="1">
        <v>5000</v>
      </c>
      <c r="S136" s="10"/>
      <c r="T136" s="10"/>
      <c r="U136" s="10"/>
      <c r="V136" s="10"/>
      <c r="W136" s="10"/>
      <c r="X136" s="10"/>
      <c r="Y136" s="10"/>
      <c r="Z136" s="10"/>
    </row>
    <row r="137" spans="1:26">
      <c r="A137" s="1" t="s">
        <v>133</v>
      </c>
      <c r="M137" s="1">
        <v>400000</v>
      </c>
      <c r="O137" s="1">
        <v>0</v>
      </c>
      <c r="P137" s="1">
        <f t="shared" si="15"/>
        <v>400000</v>
      </c>
      <c r="Q137" s="1">
        <v>394000</v>
      </c>
      <c r="R137" s="10">
        <v>394000</v>
      </c>
      <c r="S137" s="10"/>
      <c r="T137" s="10"/>
      <c r="U137" s="10"/>
      <c r="V137" s="10"/>
      <c r="W137" s="10"/>
      <c r="X137" s="10"/>
      <c r="Y137" s="10"/>
      <c r="Z137" s="10"/>
    </row>
    <row r="138" spans="1:26">
      <c r="A138" s="1" t="s">
        <v>161</v>
      </c>
      <c r="D138" s="1">
        <v>0</v>
      </c>
      <c r="G138" s="1">
        <v>0</v>
      </c>
      <c r="P138" s="1">
        <f t="shared" si="15"/>
        <v>0</v>
      </c>
      <c r="Q138" s="1">
        <v>2445</v>
      </c>
      <c r="R138" s="10">
        <v>0</v>
      </c>
      <c r="S138" s="10"/>
      <c r="T138" s="10"/>
      <c r="U138" s="10"/>
      <c r="V138" s="10"/>
      <c r="W138" s="10"/>
      <c r="X138" s="10"/>
      <c r="Y138" s="10"/>
      <c r="Z138" s="10"/>
    </row>
    <row r="139" spans="1:26">
      <c r="A139" s="105" t="s">
        <v>232</v>
      </c>
      <c r="E139" s="1">
        <v>0</v>
      </c>
      <c r="P139" s="1">
        <f>SUM(D139:O139)</f>
        <v>0</v>
      </c>
      <c r="Q139" s="1">
        <v>4975</v>
      </c>
      <c r="R139" s="10">
        <v>80000</v>
      </c>
      <c r="S139" s="10"/>
      <c r="T139" s="10"/>
      <c r="U139" s="10"/>
      <c r="V139" s="10"/>
      <c r="W139" s="10"/>
      <c r="X139" s="10"/>
      <c r="Y139" s="10"/>
      <c r="Z139" s="10"/>
    </row>
    <row r="140" spans="1:26">
      <c r="A140" s="1" t="s">
        <v>166</v>
      </c>
      <c r="G140" s="1">
        <v>0</v>
      </c>
      <c r="J140" s="1">
        <v>0</v>
      </c>
      <c r="P140" s="1">
        <f t="shared" si="15"/>
        <v>0</v>
      </c>
      <c r="Q140" s="1">
        <v>0</v>
      </c>
      <c r="R140" s="10">
        <v>0</v>
      </c>
      <c r="S140" s="10"/>
      <c r="T140" s="10"/>
      <c r="U140" s="10"/>
      <c r="V140" s="10"/>
      <c r="W140" s="10"/>
      <c r="X140" s="10"/>
      <c r="Y140" s="10"/>
      <c r="Z140" s="10"/>
    </row>
    <row r="141" spans="1:26">
      <c r="A141" s="1" t="s">
        <v>165</v>
      </c>
      <c r="F141" s="1">
        <v>25000</v>
      </c>
      <c r="O141" s="1">
        <v>25000</v>
      </c>
      <c r="P141" s="1">
        <f t="shared" si="15"/>
        <v>50000</v>
      </c>
      <c r="Q141" s="1">
        <v>25000</v>
      </c>
      <c r="R141" s="10">
        <v>50000</v>
      </c>
      <c r="S141" s="10"/>
      <c r="T141" s="10"/>
      <c r="U141" s="10"/>
      <c r="V141" s="10"/>
      <c r="W141" s="10"/>
      <c r="X141" s="10"/>
      <c r="Y141" s="10"/>
      <c r="Z141" s="10"/>
    </row>
    <row r="142" spans="1:26">
      <c r="A142" s="11" t="s">
        <v>195</v>
      </c>
      <c r="D142" s="1">
        <v>0</v>
      </c>
      <c r="E142" s="1">
        <v>15000</v>
      </c>
      <c r="G142" s="1">
        <v>0</v>
      </c>
      <c r="H142" s="1">
        <v>30000</v>
      </c>
      <c r="K142" s="1">
        <v>15000</v>
      </c>
      <c r="N142" s="1">
        <v>15000</v>
      </c>
      <c r="P142" s="1">
        <f t="shared" si="15"/>
        <v>75000</v>
      </c>
      <c r="Q142" s="11">
        <v>73372</v>
      </c>
      <c r="R142" s="1">
        <v>75000</v>
      </c>
      <c r="S142" s="10"/>
      <c r="T142" s="10"/>
      <c r="U142" s="10"/>
      <c r="V142" s="10"/>
      <c r="W142" s="10"/>
      <c r="X142" s="10"/>
      <c r="Y142" s="10"/>
      <c r="Z142" s="10"/>
    </row>
    <row r="143" spans="1:26">
      <c r="A143" s="11" t="s">
        <v>226</v>
      </c>
      <c r="K143" s="1">
        <v>10000</v>
      </c>
      <c r="P143" s="1">
        <f>SUM(D143:O143)</f>
        <v>10000</v>
      </c>
      <c r="Q143" s="11">
        <v>10000</v>
      </c>
      <c r="R143" s="1">
        <v>10000</v>
      </c>
      <c r="S143" s="10"/>
      <c r="T143" s="10"/>
      <c r="U143" s="10"/>
      <c r="V143" s="10"/>
      <c r="W143" s="10"/>
      <c r="X143" s="10"/>
      <c r="Y143" s="10"/>
      <c r="Z143" s="10"/>
    </row>
    <row r="144" spans="1:26">
      <c r="A144" s="11" t="s">
        <v>196</v>
      </c>
      <c r="G144" s="1">
        <v>25000</v>
      </c>
      <c r="M144" s="1">
        <v>0</v>
      </c>
      <c r="N144" s="1">
        <v>25000</v>
      </c>
      <c r="P144" s="1">
        <f>SUM(D144:O144)</f>
        <v>50000</v>
      </c>
      <c r="Q144" s="11">
        <v>0</v>
      </c>
      <c r="R144" s="1">
        <v>50000</v>
      </c>
      <c r="S144" s="10"/>
      <c r="T144" s="10"/>
      <c r="U144" s="10"/>
      <c r="V144" s="10"/>
      <c r="W144" s="10"/>
      <c r="X144" s="10"/>
      <c r="Y144" s="10"/>
      <c r="Z144" s="10"/>
    </row>
    <row r="145" spans="1:26">
      <c r="A145" s="3" t="s">
        <v>83</v>
      </c>
      <c r="D145" s="6">
        <f t="shared" ref="D145:O145" si="16">SUM(D136:D142)</f>
        <v>0</v>
      </c>
      <c r="E145" s="6">
        <f t="shared" si="16"/>
        <v>15000</v>
      </c>
      <c r="F145" s="6">
        <f t="shared" si="16"/>
        <v>25000</v>
      </c>
      <c r="G145" s="6">
        <f>SUM(G136:G144)</f>
        <v>30000</v>
      </c>
      <c r="H145" s="6">
        <f t="shared" si="16"/>
        <v>30000</v>
      </c>
      <c r="I145" s="6">
        <f t="shared" si="16"/>
        <v>0</v>
      </c>
      <c r="J145" s="6">
        <f t="shared" si="16"/>
        <v>0</v>
      </c>
      <c r="K145" s="6">
        <f t="shared" si="16"/>
        <v>15000</v>
      </c>
      <c r="L145" s="6">
        <f t="shared" si="16"/>
        <v>0</v>
      </c>
      <c r="M145" s="6">
        <f t="shared" si="16"/>
        <v>400000</v>
      </c>
      <c r="N145" s="6">
        <f t="shared" si="16"/>
        <v>15000</v>
      </c>
      <c r="O145" s="6">
        <f t="shared" si="16"/>
        <v>25000</v>
      </c>
      <c r="P145" s="6">
        <f>SUM(P136:P144)</f>
        <v>590000</v>
      </c>
      <c r="Q145" s="6">
        <f>SUM(Q136:Q144)</f>
        <v>509792</v>
      </c>
      <c r="R145" s="6">
        <f>SUM(R136:R144)</f>
        <v>664000</v>
      </c>
      <c r="S145" s="10"/>
      <c r="T145" s="10"/>
      <c r="U145" s="10"/>
      <c r="V145" s="10"/>
      <c r="W145" s="10"/>
      <c r="X145" s="10"/>
      <c r="Y145" s="10"/>
      <c r="Z145" s="10"/>
    </row>
    <row r="146" spans="1:26">
      <c r="A146" s="3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>
      <c r="A147" s="11" t="s">
        <v>185</v>
      </c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>
        <v>0</v>
      </c>
      <c r="R147" s="10">
        <v>0</v>
      </c>
      <c r="S147" s="10"/>
      <c r="T147" s="10"/>
      <c r="U147" s="10"/>
      <c r="V147" s="10"/>
      <c r="W147" s="10"/>
      <c r="X147" s="10"/>
      <c r="Y147" s="10"/>
      <c r="Z147" s="10"/>
    </row>
    <row r="148" spans="1:26">
      <c r="A148" s="11" t="s">
        <v>186</v>
      </c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>
        <v>0</v>
      </c>
      <c r="R148" s="10">
        <v>0</v>
      </c>
      <c r="S148" s="10"/>
      <c r="T148" s="10"/>
      <c r="U148" s="10"/>
      <c r="V148" s="10"/>
      <c r="W148" s="10"/>
      <c r="X148" s="10"/>
      <c r="Y148" s="10"/>
      <c r="Z148" s="10"/>
    </row>
    <row r="149" spans="1:26">
      <c r="A149" s="11" t="s">
        <v>187</v>
      </c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>
        <v>0</v>
      </c>
      <c r="R149" s="10">
        <v>0</v>
      </c>
      <c r="S149" s="10"/>
      <c r="T149" s="10"/>
      <c r="U149" s="10"/>
      <c r="V149" s="10"/>
      <c r="W149" s="10"/>
      <c r="X149" s="10"/>
      <c r="Y149" s="10"/>
      <c r="Z149" s="10"/>
    </row>
    <row r="150" spans="1:26">
      <c r="A150" s="11" t="s">
        <v>188</v>
      </c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>
        <f>SUM(Q147:Q149)</f>
        <v>0</v>
      </c>
      <c r="R150" s="10">
        <f>SUM(R147:R149)</f>
        <v>0</v>
      </c>
      <c r="S150" s="10"/>
      <c r="T150" s="10"/>
      <c r="U150" s="10"/>
      <c r="V150" s="10"/>
      <c r="W150" s="10"/>
      <c r="X150" s="10"/>
      <c r="Y150" s="10"/>
      <c r="Z150" s="10"/>
    </row>
    <row r="151" spans="1:26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10"/>
      <c r="T151" s="10"/>
      <c r="U151" s="10"/>
      <c r="V151" s="10"/>
      <c r="W151" s="10"/>
      <c r="X151" s="10"/>
      <c r="Y151" s="10"/>
      <c r="Z151" s="10"/>
    </row>
    <row r="152" spans="1:26" ht="13.5" thickBot="1">
      <c r="A152" s="3" t="s">
        <v>22</v>
      </c>
      <c r="D152" s="8">
        <f t="shared" ref="D152:P152" si="17">+D125-D145</f>
        <v>-22279</v>
      </c>
      <c r="E152" s="8">
        <f t="shared" si="17"/>
        <v>6344</v>
      </c>
      <c r="F152" s="8">
        <f t="shared" si="17"/>
        <v>21559</v>
      </c>
      <c r="G152" s="8">
        <f t="shared" si="17"/>
        <v>26506.5</v>
      </c>
      <c r="H152" s="8">
        <f t="shared" si="17"/>
        <v>11124</v>
      </c>
      <c r="I152" s="8">
        <f t="shared" si="17"/>
        <v>68478.3992</v>
      </c>
      <c r="J152" s="8">
        <f t="shared" si="17"/>
        <v>-34913.537499999999</v>
      </c>
      <c r="K152" s="8">
        <f t="shared" si="17"/>
        <v>-13491</v>
      </c>
      <c r="L152" s="8">
        <f t="shared" si="17"/>
        <v>61289</v>
      </c>
      <c r="M152" s="8">
        <f t="shared" si="17"/>
        <v>-347546</v>
      </c>
      <c r="N152" s="8">
        <f t="shared" si="17"/>
        <v>33544</v>
      </c>
      <c r="O152" s="8">
        <f t="shared" si="17"/>
        <v>-30416.5</v>
      </c>
      <c r="P152" s="8">
        <f t="shared" si="17"/>
        <v>-262801.13829999999</v>
      </c>
      <c r="Q152" s="8">
        <f>+Q125-Q145-Q150+Q131</f>
        <v>10797.365799999854</v>
      </c>
      <c r="R152" s="8">
        <f>+R125-R145</f>
        <v>-310967</v>
      </c>
      <c r="S152" s="10"/>
      <c r="T152" s="10"/>
      <c r="U152" s="10"/>
      <c r="V152" s="10"/>
      <c r="W152" s="10"/>
      <c r="X152" s="10"/>
      <c r="Y152" s="10"/>
      <c r="Z152" s="10"/>
    </row>
    <row r="153" spans="1:26" ht="13.5" thickTop="1">
      <c r="S153" s="10"/>
      <c r="T153" s="10"/>
      <c r="U153" s="10"/>
      <c r="V153" s="10"/>
      <c r="W153" s="10"/>
      <c r="X153" s="10"/>
      <c r="Y153" s="10"/>
      <c r="Z153" s="10"/>
    </row>
    <row r="154" spans="1:26">
      <c r="S154" s="10"/>
      <c r="T154" s="10"/>
      <c r="U154" s="10"/>
      <c r="V154" s="10"/>
      <c r="W154" s="10"/>
      <c r="X154" s="10"/>
      <c r="Y154" s="10"/>
      <c r="Z154" s="10"/>
    </row>
    <row r="157" spans="1:26">
      <c r="S157" s="10"/>
    </row>
    <row r="158" spans="1:26">
      <c r="S158" s="10"/>
    </row>
    <row r="159" spans="1:26">
      <c r="S159" s="10"/>
      <c r="T159" s="10"/>
      <c r="U159" s="10"/>
      <c r="V159" s="10"/>
    </row>
    <row r="160" spans="1:26">
      <c r="S160" s="10"/>
      <c r="T160" s="10"/>
      <c r="U160" s="10"/>
      <c r="V160" s="10"/>
    </row>
    <row r="161" spans="19:22">
      <c r="S161" s="10"/>
      <c r="T161" s="10"/>
      <c r="U161" s="10"/>
      <c r="V161" s="10"/>
    </row>
    <row r="162" spans="19:22">
      <c r="S162" s="10"/>
      <c r="T162" s="10"/>
      <c r="U162" s="10"/>
      <c r="V162" s="47"/>
    </row>
    <row r="163" spans="19:22">
      <c r="S163" s="10"/>
      <c r="T163" s="10"/>
      <c r="U163" s="10"/>
      <c r="V163" s="10"/>
    </row>
    <row r="164" spans="19:22">
      <c r="S164" s="10"/>
      <c r="T164" s="10"/>
      <c r="U164" s="10"/>
      <c r="V164" s="47"/>
    </row>
    <row r="165" spans="19:22">
      <c r="S165" s="10"/>
      <c r="T165" s="10"/>
      <c r="U165" s="10"/>
      <c r="V165" s="10"/>
    </row>
    <row r="166" spans="19:22">
      <c r="S166" s="10"/>
      <c r="T166" s="10"/>
      <c r="U166" s="10"/>
      <c r="V166" s="10"/>
    </row>
    <row r="167" spans="19:22">
      <c r="S167" s="10"/>
      <c r="T167" s="10"/>
      <c r="U167" s="10"/>
      <c r="V167" s="10"/>
    </row>
    <row r="168" spans="19:22">
      <c r="S168" s="10"/>
      <c r="T168" s="10"/>
      <c r="U168" s="10"/>
      <c r="V168" s="10"/>
    </row>
    <row r="169" spans="19:22">
      <c r="S169" s="10"/>
      <c r="T169" s="10"/>
      <c r="U169" s="10"/>
      <c r="V169" s="10"/>
    </row>
    <row r="170" spans="19:22">
      <c r="S170" s="10"/>
      <c r="T170" s="10"/>
      <c r="U170" s="10"/>
      <c r="V170" s="10"/>
    </row>
    <row r="171" spans="19:22">
      <c r="S171" s="10"/>
      <c r="T171" s="10"/>
      <c r="U171" s="10"/>
      <c r="V171" s="10"/>
    </row>
    <row r="172" spans="19:22">
      <c r="S172" s="10"/>
      <c r="T172" s="10"/>
      <c r="U172" s="10"/>
      <c r="V172" s="10"/>
    </row>
    <row r="173" spans="19:22">
      <c r="S173" s="10"/>
      <c r="T173" s="10"/>
      <c r="U173" s="10"/>
      <c r="V173" s="10"/>
    </row>
    <row r="174" spans="19:22">
      <c r="S174" s="10"/>
      <c r="T174" s="10"/>
      <c r="U174" s="10"/>
      <c r="V174" s="10"/>
    </row>
  </sheetData>
  <phoneticPr fontId="0" type="noConversion"/>
  <pageMargins left="0" right="0" top="0.35" bottom="0.1" header="0" footer="0"/>
  <pageSetup scale="52" fitToWidth="0" fitToHeight="0" orientation="landscape" r:id="rId1"/>
  <headerFooter alignWithMargins="0">
    <oddFooter>&amp;C&amp;P</oddFooter>
  </headerFooter>
  <rowBreaks count="1" manualBreakCount="1">
    <brk id="89" max="17" man="1"/>
  </rowBreaks>
  <cellWatches>
    <cellWatch r="E44"/>
  </cellWatche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1"/>
  <sheetViews>
    <sheetView topLeftCell="A91" zoomScaleNormal="100" workbookViewId="0">
      <selection activeCell="I119" sqref="I119"/>
    </sheetView>
  </sheetViews>
  <sheetFormatPr defaultRowHeight="12.75"/>
  <cols>
    <col min="1" max="1" width="9.42578125" style="1" bestFit="1" customWidth="1"/>
    <col min="2" max="4" width="9.140625" style="1"/>
    <col min="5" max="5" width="13" style="1" customWidth="1"/>
    <col min="6" max="6" width="10.140625" style="1" customWidth="1"/>
    <col min="7" max="7" width="9.28515625" style="1" bestFit="1" customWidth="1"/>
    <col min="8" max="8" width="10.5703125" style="1" bestFit="1" customWidth="1"/>
    <col min="9" max="9" width="13.7109375" style="1" customWidth="1"/>
    <col min="10" max="10" width="9.140625" style="1"/>
    <col min="11" max="11" width="10.7109375" style="1" bestFit="1" customWidth="1"/>
    <col min="12" max="12" width="9.7109375" style="1" bestFit="1" customWidth="1"/>
    <col min="13" max="16384" width="9.140625" style="1"/>
  </cols>
  <sheetData>
    <row r="1" spans="1:9">
      <c r="A1" s="115"/>
      <c r="B1" s="116"/>
      <c r="C1" s="116"/>
      <c r="D1" s="116"/>
      <c r="E1" s="116"/>
      <c r="F1" s="116"/>
      <c r="G1" s="116"/>
      <c r="H1" s="116"/>
      <c r="I1" s="116"/>
    </row>
    <row r="2" spans="1:9">
      <c r="A2" s="115"/>
      <c r="B2" s="116"/>
      <c r="C2" s="116"/>
      <c r="D2" s="116"/>
      <c r="E2" s="116"/>
      <c r="F2" s="116"/>
      <c r="G2" s="116"/>
      <c r="H2" s="116"/>
      <c r="I2" s="116"/>
    </row>
    <row r="3" spans="1:9">
      <c r="A3" s="5"/>
      <c r="B3" s="32"/>
      <c r="C3" s="32"/>
      <c r="D3" s="32"/>
      <c r="E3" s="34" t="str">
        <f>+'Summary Budget '!F1</f>
        <v>Housing Finance Authority of Hillsborough County</v>
      </c>
      <c r="F3" s="32"/>
      <c r="G3" s="32"/>
      <c r="H3" s="32"/>
      <c r="I3" s="32"/>
    </row>
    <row r="4" spans="1:9">
      <c r="A4" s="5"/>
      <c r="B4" s="32"/>
      <c r="C4" s="32"/>
      <c r="D4" s="32"/>
      <c r="E4" s="35" t="s">
        <v>112</v>
      </c>
      <c r="F4" s="32"/>
      <c r="G4" s="32"/>
      <c r="H4" s="32"/>
      <c r="I4" s="32"/>
    </row>
    <row r="5" spans="1:9">
      <c r="A5" s="5"/>
      <c r="B5" s="32"/>
      <c r="D5" s="58" t="s">
        <v>270</v>
      </c>
      <c r="E5" s="32"/>
      <c r="F5" s="32"/>
      <c r="G5" s="32"/>
      <c r="H5" s="32"/>
      <c r="I5" s="32"/>
    </row>
    <row r="6" spans="1:9">
      <c r="A6" s="5"/>
      <c r="B6" s="32"/>
      <c r="C6" s="32"/>
      <c r="D6" s="32"/>
      <c r="E6" s="32"/>
      <c r="F6" s="32"/>
      <c r="G6" s="32"/>
      <c r="H6" s="32"/>
      <c r="I6" s="32"/>
    </row>
    <row r="7" spans="1:9" ht="6" customHeight="1">
      <c r="G7" s="10"/>
    </row>
    <row r="8" spans="1:9">
      <c r="A8" s="3" t="s">
        <v>25</v>
      </c>
      <c r="E8" s="3" t="s">
        <v>271</v>
      </c>
      <c r="G8" s="10"/>
    </row>
    <row r="9" spans="1:9" ht="6.75" customHeight="1">
      <c r="G9" s="10"/>
    </row>
    <row r="10" spans="1:9">
      <c r="A10" s="3" t="s">
        <v>26</v>
      </c>
      <c r="G10" s="10"/>
    </row>
    <row r="11" spans="1:9" ht="8.25" customHeight="1">
      <c r="A11" s="11"/>
      <c r="G11" s="10"/>
    </row>
    <row r="12" spans="1:9">
      <c r="A12" s="12">
        <v>1998</v>
      </c>
      <c r="B12" s="1" t="s">
        <v>27</v>
      </c>
      <c r="E12" s="1">
        <v>7020000</v>
      </c>
      <c r="F12" s="13">
        <v>1E-3</v>
      </c>
      <c r="G12" s="10">
        <f>ROUND(F12*E12,0)</f>
        <v>7020</v>
      </c>
      <c r="H12" s="1" t="s">
        <v>114</v>
      </c>
      <c r="I12" s="1">
        <f>ROUND(G12/2,0)</f>
        <v>3510</v>
      </c>
    </row>
    <row r="13" spans="1:9">
      <c r="A13" s="12"/>
      <c r="E13" s="1">
        <f>+E12-140000</f>
        <v>6880000</v>
      </c>
      <c r="F13" s="13">
        <v>1E-3</v>
      </c>
      <c r="G13" s="10">
        <f>+E13*F13</f>
        <v>6880</v>
      </c>
      <c r="H13" s="1" t="s">
        <v>113</v>
      </c>
      <c r="I13" s="1">
        <f>ROUND(G13/2,0)</f>
        <v>3440</v>
      </c>
    </row>
    <row r="14" spans="1:9">
      <c r="A14" s="3"/>
      <c r="B14" s="3" t="s">
        <v>30</v>
      </c>
      <c r="G14" s="10"/>
      <c r="I14" s="41">
        <f>SUM(I12:I13)</f>
        <v>6950</v>
      </c>
    </row>
    <row r="15" spans="1:9" ht="8.25" customHeight="1">
      <c r="A15" s="38"/>
      <c r="B15" s="36"/>
      <c r="C15" s="36"/>
      <c r="D15" s="36"/>
      <c r="E15" s="36"/>
      <c r="F15" s="36"/>
      <c r="G15" s="37"/>
      <c r="H15" s="36"/>
      <c r="I15" s="36"/>
    </row>
    <row r="16" spans="1:9">
      <c r="A16" s="12">
        <v>1999</v>
      </c>
      <c r="B16" s="1" t="s">
        <v>29</v>
      </c>
      <c r="E16" s="1">
        <v>8495000</v>
      </c>
      <c r="F16" s="13">
        <v>2E-3</v>
      </c>
      <c r="G16" s="10">
        <f>ROUND(F16*E16,0)</f>
        <v>16990</v>
      </c>
      <c r="H16" s="1" t="s">
        <v>115</v>
      </c>
      <c r="I16" s="1">
        <f>ROUND(F16*E16/2,0)</f>
        <v>8495</v>
      </c>
    </row>
    <row r="17" spans="1:9">
      <c r="E17" s="1">
        <v>8300000</v>
      </c>
      <c r="F17" s="60">
        <v>2E-3</v>
      </c>
      <c r="G17" s="10">
        <f>ROUND(F17*E17,0)</f>
        <v>16600</v>
      </c>
      <c r="H17" s="1" t="s">
        <v>116</v>
      </c>
      <c r="I17" s="7">
        <f>ROUND(F16*E17/2,0)</f>
        <v>8300</v>
      </c>
    </row>
    <row r="18" spans="1:9">
      <c r="I18" s="3">
        <f>SUM(I16:I17)</f>
        <v>16795</v>
      </c>
    </row>
    <row r="19" spans="1:9" ht="12.75" customHeight="1"/>
    <row r="20" spans="1:9">
      <c r="B20" s="1" t="s">
        <v>28</v>
      </c>
      <c r="E20" s="1">
        <v>7690000</v>
      </c>
      <c r="F20" s="13">
        <v>2E-3</v>
      </c>
      <c r="G20" s="10">
        <f>+E20*F20</f>
        <v>15380</v>
      </c>
      <c r="H20" s="1" t="s">
        <v>118</v>
      </c>
      <c r="I20" s="1">
        <f>ROUND(G20/2,0)</f>
        <v>7690</v>
      </c>
    </row>
    <row r="21" spans="1:9">
      <c r="E21" s="1">
        <v>7490000</v>
      </c>
      <c r="F21" s="13">
        <v>2E-3</v>
      </c>
      <c r="G21" s="10">
        <f>+E21*F21</f>
        <v>14980</v>
      </c>
      <c r="H21" s="1" t="s">
        <v>117</v>
      </c>
      <c r="I21" s="1">
        <f>ROUND(G21/2,0)</f>
        <v>7490</v>
      </c>
    </row>
    <row r="22" spans="1:9">
      <c r="E22" s="10"/>
      <c r="G22" s="10"/>
      <c r="I22" s="41">
        <f>SUM(I20:I21)</f>
        <v>15180</v>
      </c>
    </row>
    <row r="23" spans="1:9" ht="12.75" customHeight="1">
      <c r="B23" s="3" t="s">
        <v>31</v>
      </c>
      <c r="I23" s="41">
        <f>+I16+I17+I20+I21</f>
        <v>31975</v>
      </c>
    </row>
    <row r="24" spans="1:9">
      <c r="A24" s="36"/>
      <c r="B24" s="36"/>
      <c r="C24" s="36"/>
      <c r="D24" s="36"/>
      <c r="E24" s="36"/>
      <c r="F24" s="36"/>
      <c r="G24" s="37"/>
      <c r="H24" s="36"/>
      <c r="I24" s="36"/>
    </row>
    <row r="25" spans="1:9">
      <c r="A25" s="12">
        <v>2000</v>
      </c>
      <c r="B25" s="1" t="s">
        <v>32</v>
      </c>
      <c r="E25" s="1">
        <v>0</v>
      </c>
      <c r="F25" s="13">
        <v>2E-3</v>
      </c>
      <c r="G25" s="10">
        <f>ROUND(F25*E25,0)</f>
        <v>0</v>
      </c>
      <c r="H25" s="1" t="s">
        <v>119</v>
      </c>
      <c r="I25" s="1">
        <f>ROUND(F25*E25/2,0)</f>
        <v>0</v>
      </c>
    </row>
    <row r="26" spans="1:9">
      <c r="A26" s="12"/>
      <c r="E26" s="1">
        <v>0</v>
      </c>
      <c r="F26" s="13">
        <v>2E-3</v>
      </c>
      <c r="G26" s="10">
        <f>+E26*F26</f>
        <v>0</v>
      </c>
      <c r="H26" s="1" t="s">
        <v>120</v>
      </c>
      <c r="I26" s="1">
        <f>ROUND(F26*E26/2,0)</f>
        <v>0</v>
      </c>
    </row>
    <row r="27" spans="1:9" ht="12.75" customHeight="1">
      <c r="A27" s="12"/>
      <c r="G27" s="29"/>
      <c r="H27" s="13"/>
      <c r="I27" s="41">
        <f>SUM(I25:I26)</f>
        <v>0</v>
      </c>
    </row>
    <row r="28" spans="1:9">
      <c r="A28" s="12"/>
      <c r="F28" s="13"/>
      <c r="G28" s="10"/>
      <c r="H28" s="2"/>
    </row>
    <row r="29" spans="1:9">
      <c r="A29" s="12"/>
      <c r="B29" s="1" t="s">
        <v>33</v>
      </c>
      <c r="E29" s="1">
        <v>0</v>
      </c>
      <c r="F29" s="13">
        <v>2E-3</v>
      </c>
      <c r="G29" s="10">
        <f>+E29*F29</f>
        <v>0</v>
      </c>
      <c r="H29" s="1" t="s">
        <v>115</v>
      </c>
      <c r="I29" s="1">
        <f>ROUND(G29/2,0)</f>
        <v>0</v>
      </c>
    </row>
    <row r="30" spans="1:9">
      <c r="E30" s="1">
        <v>0</v>
      </c>
      <c r="F30" s="13">
        <v>2E-3</v>
      </c>
      <c r="G30" s="10">
        <f>+E30*F30</f>
        <v>0</v>
      </c>
      <c r="H30" s="1" t="s">
        <v>113</v>
      </c>
      <c r="I30" s="1">
        <f>ROUND(G30/2,0)</f>
        <v>0</v>
      </c>
    </row>
    <row r="31" spans="1:9">
      <c r="E31" s="10"/>
      <c r="F31" s="13"/>
      <c r="G31" s="10"/>
      <c r="I31" s="41">
        <f>SUM(I29:I30)</f>
        <v>0</v>
      </c>
    </row>
    <row r="32" spans="1:9">
      <c r="B32" s="3" t="s">
        <v>34</v>
      </c>
      <c r="G32" s="10"/>
      <c r="I32" s="42">
        <f>+I27+I31</f>
        <v>0</v>
      </c>
    </row>
    <row r="33" spans="1:9">
      <c r="A33" s="36"/>
      <c r="B33" s="36"/>
      <c r="C33" s="36"/>
      <c r="D33" s="36"/>
      <c r="E33" s="36"/>
      <c r="F33" s="36"/>
      <c r="G33" s="36"/>
      <c r="H33" s="36"/>
      <c r="I33" s="36"/>
    </row>
    <row r="34" spans="1:9">
      <c r="A34" s="12">
        <v>2001</v>
      </c>
      <c r="B34" s="1" t="s">
        <v>35</v>
      </c>
      <c r="E34" s="1">
        <v>7850000</v>
      </c>
      <c r="F34" s="13">
        <v>2E-3</v>
      </c>
      <c r="G34" s="10">
        <f>ROUND(F34*E34,0)</f>
        <v>15700</v>
      </c>
      <c r="H34" s="1" t="s">
        <v>115</v>
      </c>
      <c r="I34" s="1">
        <f>ROUND(G34/2,0)</f>
        <v>7850</v>
      </c>
    </row>
    <row r="35" spans="1:9">
      <c r="A35" s="12"/>
      <c r="B35" s="1" t="s">
        <v>101</v>
      </c>
      <c r="F35" s="13"/>
      <c r="G35" s="10"/>
      <c r="H35" s="1" t="s">
        <v>116</v>
      </c>
      <c r="I35" s="1">
        <f>+I34</f>
        <v>7850</v>
      </c>
    </row>
    <row r="36" spans="1:9">
      <c r="G36" s="10"/>
      <c r="I36" s="41">
        <f>SUM(I34:I35)</f>
        <v>15700</v>
      </c>
    </row>
    <row r="37" spans="1:9" ht="12.75" customHeight="1">
      <c r="G37" s="10"/>
      <c r="I37" s="10"/>
    </row>
    <row r="38" spans="1:9">
      <c r="B38" s="1" t="s">
        <v>36</v>
      </c>
      <c r="E38" s="1">
        <v>0</v>
      </c>
      <c r="F38" s="13">
        <v>2E-3</v>
      </c>
      <c r="G38" s="10">
        <f>ROUND(F38*E38,0)</f>
        <v>0</v>
      </c>
    </row>
    <row r="39" spans="1:9">
      <c r="E39" s="1">
        <v>0</v>
      </c>
      <c r="F39" s="13">
        <v>2E-3</v>
      </c>
      <c r="G39" s="10">
        <f>+E39*F39</f>
        <v>0</v>
      </c>
      <c r="H39" s="1" t="s">
        <v>115</v>
      </c>
      <c r="I39" s="1">
        <f>ROUND(G39/2,0)</f>
        <v>0</v>
      </c>
    </row>
    <row r="40" spans="1:9" ht="12.75" customHeight="1">
      <c r="E40" s="1">
        <v>0</v>
      </c>
      <c r="F40" s="13">
        <v>2E-3</v>
      </c>
      <c r="G40" s="10">
        <f>+E40*F40</f>
        <v>0</v>
      </c>
      <c r="H40" s="1" t="s">
        <v>116</v>
      </c>
      <c r="I40" s="1">
        <f>ROUND(G40/2,0)</f>
        <v>0</v>
      </c>
    </row>
    <row r="41" spans="1:9" ht="12.75" customHeight="1">
      <c r="I41" s="41">
        <f>SUM(I39:I40)</f>
        <v>0</v>
      </c>
    </row>
    <row r="42" spans="1:9">
      <c r="B42" s="3" t="s">
        <v>37</v>
      </c>
      <c r="G42" s="10"/>
      <c r="I42" s="42">
        <f>+I36+I41</f>
        <v>15700</v>
      </c>
    </row>
    <row r="43" spans="1:9">
      <c r="A43" s="36"/>
      <c r="B43" s="36"/>
      <c r="C43" s="36"/>
      <c r="D43" s="36"/>
      <c r="E43" s="36"/>
      <c r="F43" s="36"/>
      <c r="G43" s="36"/>
      <c r="H43" s="36"/>
      <c r="I43" s="36"/>
    </row>
    <row r="44" spans="1:9">
      <c r="A44" s="12">
        <v>2002</v>
      </c>
      <c r="B44" s="1" t="s">
        <v>43</v>
      </c>
      <c r="E44" s="1">
        <v>8680000</v>
      </c>
      <c r="F44" s="13">
        <v>2E-3</v>
      </c>
      <c r="G44" s="10">
        <f>ROUND(F44*E44,0)</f>
        <v>17360</v>
      </c>
      <c r="H44" s="1" t="s">
        <v>114</v>
      </c>
      <c r="I44" s="1">
        <f>+E44*0.001</f>
        <v>8680</v>
      </c>
    </row>
    <row r="45" spans="1:9">
      <c r="E45" s="1">
        <v>8480000</v>
      </c>
      <c r="G45" s="10"/>
      <c r="H45" s="1" t="s">
        <v>113</v>
      </c>
      <c r="I45" s="1">
        <f>+E45*0.001</f>
        <v>8480</v>
      </c>
    </row>
    <row r="46" spans="1:9" ht="12.75" customHeight="1">
      <c r="G46" s="10"/>
      <c r="I46" s="41">
        <f>SUM(I44:I45)</f>
        <v>17160</v>
      </c>
    </row>
    <row r="47" spans="1:9">
      <c r="G47" s="10"/>
    </row>
    <row r="48" spans="1:9">
      <c r="B48" s="1" t="s">
        <v>39</v>
      </c>
      <c r="E48" s="1">
        <v>9750000</v>
      </c>
      <c r="F48" s="13">
        <v>2E-3</v>
      </c>
      <c r="G48" s="10">
        <f>ROUND(F48*E48,0)</f>
        <v>19500</v>
      </c>
      <c r="H48" s="1" t="s">
        <v>118</v>
      </c>
      <c r="I48" s="1">
        <f>ROUND(G48/2,0)</f>
        <v>9750</v>
      </c>
    </row>
    <row r="49" spans="1:9" ht="12.75" customHeight="1">
      <c r="E49" s="1">
        <v>9700000</v>
      </c>
      <c r="F49" s="60">
        <v>2E-3</v>
      </c>
      <c r="G49" s="10">
        <f>+E49*F49</f>
        <v>19400</v>
      </c>
      <c r="H49" s="1" t="s">
        <v>117</v>
      </c>
      <c r="I49" s="1">
        <f>ROUND(G49/2,0)</f>
        <v>9700</v>
      </c>
    </row>
    <row r="50" spans="1:9" ht="12.75" customHeight="1">
      <c r="G50" s="10"/>
      <c r="I50" s="41">
        <f>SUM(I48:I49)</f>
        <v>19450</v>
      </c>
    </row>
    <row r="51" spans="1:9">
      <c r="G51" s="10"/>
    </row>
    <row r="52" spans="1:9">
      <c r="B52" s="1" t="s">
        <v>44</v>
      </c>
      <c r="E52" s="1">
        <v>8780000</v>
      </c>
      <c r="F52" s="13">
        <v>2E-3</v>
      </c>
      <c r="G52" s="10">
        <f>ROUND(F52*E52,0)</f>
        <v>17560</v>
      </c>
      <c r="H52" s="1" t="s">
        <v>115</v>
      </c>
      <c r="I52" s="1">
        <f>ROUND(G52/2,0)</f>
        <v>8780</v>
      </c>
    </row>
    <row r="53" spans="1:9">
      <c r="E53" s="1">
        <v>8780000</v>
      </c>
      <c r="F53" s="60">
        <v>2E-3</v>
      </c>
      <c r="G53" s="10">
        <f>+E53*F53</f>
        <v>17560</v>
      </c>
      <c r="H53" s="1" t="s">
        <v>116</v>
      </c>
      <c r="I53" s="1">
        <f>+I52</f>
        <v>8780</v>
      </c>
    </row>
    <row r="54" spans="1:9" ht="12" customHeight="1">
      <c r="G54" s="10"/>
      <c r="I54" s="41">
        <f>SUM(I52:I53)</f>
        <v>17560</v>
      </c>
    </row>
    <row r="55" spans="1:9">
      <c r="B55" s="3" t="s">
        <v>55</v>
      </c>
      <c r="G55" s="10"/>
      <c r="I55" s="42">
        <f>+I54+I50+I46</f>
        <v>54170</v>
      </c>
    </row>
    <row r="56" spans="1:9">
      <c r="A56" s="36"/>
      <c r="B56" s="36"/>
      <c r="C56" s="36"/>
      <c r="D56" s="36"/>
      <c r="E56" s="36"/>
      <c r="F56" s="36"/>
      <c r="G56" s="36"/>
      <c r="H56" s="36"/>
      <c r="I56" s="36"/>
    </row>
    <row r="57" spans="1:9">
      <c r="A57" s="23">
        <v>2003</v>
      </c>
      <c r="B57" s="1" t="s">
        <v>63</v>
      </c>
      <c r="E57" s="1">
        <v>12700000</v>
      </c>
      <c r="F57" s="13">
        <v>2E-3</v>
      </c>
      <c r="G57" s="10">
        <f>ROUND(F57*E57,0)</f>
        <v>25400</v>
      </c>
      <c r="H57" s="1" t="s">
        <v>114</v>
      </c>
      <c r="I57" s="1">
        <f>ROUND(G57/2,0)</f>
        <v>12700</v>
      </c>
    </row>
    <row r="58" spans="1:9">
      <c r="E58" s="1">
        <v>12700000</v>
      </c>
      <c r="F58" s="60">
        <v>2E-3</v>
      </c>
      <c r="G58" s="10">
        <f>+E58*F58</f>
        <v>25400</v>
      </c>
      <c r="H58" s="1" t="s">
        <v>113</v>
      </c>
      <c r="I58" s="1">
        <f>ROUND(G58/2,0)</f>
        <v>12700</v>
      </c>
    </row>
    <row r="59" spans="1:9" ht="12.75" customHeight="1">
      <c r="B59" s="3" t="s">
        <v>66</v>
      </c>
      <c r="G59" s="10"/>
      <c r="I59" s="41">
        <f>SUM(I57:I58)</f>
        <v>25400</v>
      </c>
    </row>
    <row r="60" spans="1:9">
      <c r="A60" s="36"/>
      <c r="B60" s="36"/>
      <c r="C60" s="36"/>
      <c r="D60" s="36"/>
      <c r="E60" s="36"/>
      <c r="F60" s="36"/>
      <c r="G60" s="36"/>
      <c r="H60" s="36"/>
      <c r="I60" s="36"/>
    </row>
    <row r="61" spans="1:9">
      <c r="A61" s="28">
        <v>2004</v>
      </c>
      <c r="B61" s="1" t="s">
        <v>64</v>
      </c>
      <c r="E61" s="1">
        <v>10600000</v>
      </c>
      <c r="F61" s="13">
        <v>2E-3</v>
      </c>
      <c r="G61" s="10">
        <f>ROUND(F61*E61,0)</f>
        <v>21200</v>
      </c>
      <c r="H61" s="11" t="s">
        <v>115</v>
      </c>
      <c r="I61" s="10">
        <f>ROUND(G61/2,0)</f>
        <v>10600</v>
      </c>
    </row>
    <row r="62" spans="1:9" ht="12.75" customHeight="1">
      <c r="A62" s="28"/>
      <c r="B62" s="1" t="s">
        <v>101</v>
      </c>
      <c r="F62" s="13"/>
      <c r="G62" s="10"/>
      <c r="H62" s="1" t="s">
        <v>116</v>
      </c>
      <c r="I62" s="10">
        <f>I61</f>
        <v>10600</v>
      </c>
    </row>
    <row r="63" spans="1:9" ht="12.75" customHeight="1">
      <c r="A63" s="28"/>
      <c r="F63" s="13"/>
      <c r="G63" s="10"/>
      <c r="I63" s="41">
        <f>SUM(I61:I62)</f>
        <v>21200</v>
      </c>
    </row>
    <row r="64" spans="1:9">
      <c r="G64" s="10"/>
      <c r="I64" s="10"/>
    </row>
    <row r="65" spans="1:9">
      <c r="B65" s="1" t="s">
        <v>100</v>
      </c>
      <c r="E65" s="1">
        <v>7200000</v>
      </c>
      <c r="F65" s="13">
        <v>2E-3</v>
      </c>
      <c r="G65" s="10">
        <f>ROUND(F65*E65,0)</f>
        <v>14400</v>
      </c>
      <c r="H65" s="11" t="s">
        <v>118</v>
      </c>
      <c r="I65" s="10">
        <f>ROUND(G65/2,0)</f>
        <v>7200</v>
      </c>
    </row>
    <row r="66" spans="1:9" ht="12.75" customHeight="1">
      <c r="E66" s="1">
        <v>7200000</v>
      </c>
      <c r="F66" s="13">
        <v>2E-3</v>
      </c>
      <c r="G66" s="10">
        <f>+E66*F66</f>
        <v>14400</v>
      </c>
      <c r="H66" s="1" t="s">
        <v>117</v>
      </c>
      <c r="I66" s="10">
        <f>ROUND(G66/2,0)</f>
        <v>7200</v>
      </c>
    </row>
    <row r="67" spans="1:9" ht="12.75" customHeight="1">
      <c r="F67" s="13"/>
      <c r="G67" s="10"/>
      <c r="I67" s="7">
        <f>SUM(I65:I66)</f>
        <v>14400</v>
      </c>
    </row>
    <row r="68" spans="1:9">
      <c r="B68" s="3" t="s">
        <v>87</v>
      </c>
      <c r="G68" s="10"/>
      <c r="I68" s="42">
        <f>I63+I67</f>
        <v>35600</v>
      </c>
    </row>
    <row r="69" spans="1:9">
      <c r="A69" s="36"/>
      <c r="B69" s="36"/>
      <c r="C69" s="36"/>
      <c r="D69" s="36"/>
      <c r="E69" s="36"/>
      <c r="F69" s="36"/>
      <c r="G69" s="36"/>
      <c r="H69" s="36"/>
      <c r="I69" s="36"/>
    </row>
    <row r="70" spans="1:9">
      <c r="A70" s="12">
        <v>2005</v>
      </c>
      <c r="B70" s="1" t="s">
        <v>65</v>
      </c>
      <c r="E70" s="1">
        <v>9600000</v>
      </c>
      <c r="F70" s="13">
        <v>2E-3</v>
      </c>
      <c r="G70" s="10">
        <f>ROUND(F70*E70,0)</f>
        <v>19200</v>
      </c>
      <c r="H70" s="11" t="s">
        <v>115</v>
      </c>
      <c r="I70" s="10">
        <f>ROUND(G70/2,0)</f>
        <v>9600</v>
      </c>
    </row>
    <row r="71" spans="1:9">
      <c r="E71" s="1">
        <f>+E70-255000</f>
        <v>9345000</v>
      </c>
      <c r="F71" s="60">
        <v>2E-3</v>
      </c>
      <c r="G71" s="10">
        <f>+E71*F71</f>
        <v>18690</v>
      </c>
      <c r="H71" s="1" t="s">
        <v>116</v>
      </c>
      <c r="I71" s="10">
        <f>ROUND(G71/2,0)</f>
        <v>9345</v>
      </c>
    </row>
    <row r="72" spans="1:9" ht="12.75" customHeight="1">
      <c r="G72" s="10"/>
      <c r="I72" s="41">
        <f>SUM(I70:I71)</f>
        <v>18945</v>
      </c>
    </row>
    <row r="73" spans="1:9">
      <c r="G73" s="10"/>
      <c r="I73" s="10"/>
    </row>
    <row r="74" spans="1:9">
      <c r="B74" s="1" t="s">
        <v>90</v>
      </c>
      <c r="E74" s="1">
        <v>18695000</v>
      </c>
      <c r="F74" s="13">
        <v>2E-3</v>
      </c>
      <c r="G74" s="10">
        <f>ROUND(F74*E74,0)</f>
        <v>37390</v>
      </c>
      <c r="H74" s="1" t="s">
        <v>118</v>
      </c>
      <c r="I74" s="10">
        <f>ROUND(G74/2,0)</f>
        <v>18695</v>
      </c>
    </row>
    <row r="75" spans="1:9" ht="12.75" customHeight="1">
      <c r="E75" s="1">
        <f>+E74-330000</f>
        <v>18365000</v>
      </c>
      <c r="F75" s="60">
        <v>2E-3</v>
      </c>
      <c r="G75" s="10">
        <f>+E75*F75</f>
        <v>36730</v>
      </c>
      <c r="H75" s="1" t="s">
        <v>117</v>
      </c>
      <c r="I75" s="10">
        <f>ROUND(G75/2,0)</f>
        <v>18365</v>
      </c>
    </row>
    <row r="76" spans="1:9" ht="12.75" customHeight="1">
      <c r="G76" s="10"/>
      <c r="I76" s="41">
        <f>SUM(I74:I75)</f>
        <v>37060</v>
      </c>
    </row>
    <row r="77" spans="1:9">
      <c r="F77" s="13"/>
      <c r="G77" s="10"/>
      <c r="I77" s="7"/>
    </row>
    <row r="78" spans="1:9">
      <c r="B78" s="11" t="s">
        <v>91</v>
      </c>
      <c r="E78" s="1">
        <v>13005000</v>
      </c>
      <c r="F78" s="13">
        <v>2E-3</v>
      </c>
      <c r="G78" s="10">
        <f>ROUND(F78*E78,0)</f>
        <v>26010</v>
      </c>
      <c r="H78" s="11" t="s">
        <v>114</v>
      </c>
      <c r="I78" s="10">
        <f>ROUND(G78/2,0)</f>
        <v>13005</v>
      </c>
    </row>
    <row r="79" spans="1:9">
      <c r="B79" s="3"/>
      <c r="E79" s="1">
        <v>12695000</v>
      </c>
      <c r="F79" s="13">
        <v>2E-3</v>
      </c>
      <c r="G79" s="10">
        <f>+E79*F79</f>
        <v>25390</v>
      </c>
      <c r="H79" s="1" t="s">
        <v>113</v>
      </c>
      <c r="I79" s="10">
        <f>ROUND(G79/2,0)</f>
        <v>12695</v>
      </c>
    </row>
    <row r="80" spans="1:9" ht="12.75" customHeight="1">
      <c r="I80" s="41">
        <f>SUM(I78:I79)</f>
        <v>25700</v>
      </c>
    </row>
    <row r="82" spans="1:9" ht="12.75" customHeight="1">
      <c r="B82" s="11" t="s">
        <v>89</v>
      </c>
      <c r="E82" s="1">
        <v>20670000</v>
      </c>
      <c r="F82" s="13">
        <v>2E-3</v>
      </c>
      <c r="G82" s="10">
        <f>ROUND(F82*E82,0)</f>
        <v>41340</v>
      </c>
      <c r="H82" s="11" t="s">
        <v>113</v>
      </c>
      <c r="I82" s="10">
        <f>ROUND(G82/2,0)</f>
        <v>20670</v>
      </c>
    </row>
    <row r="83" spans="1:9" ht="12.75" customHeight="1">
      <c r="E83" s="1">
        <v>20670000</v>
      </c>
      <c r="F83" s="60">
        <v>2E-3</v>
      </c>
      <c r="G83" s="1">
        <f>+E83*F83</f>
        <v>41340</v>
      </c>
      <c r="H83" s="1" t="s">
        <v>114</v>
      </c>
      <c r="I83" s="10">
        <f>ROUND(G83/2,0)</f>
        <v>20670</v>
      </c>
    </row>
    <row r="84" spans="1:9">
      <c r="I84" s="41">
        <f>SUM(I82:I83)</f>
        <v>41340</v>
      </c>
    </row>
    <row r="85" spans="1:9">
      <c r="B85" s="3" t="s">
        <v>86</v>
      </c>
      <c r="F85" s="13"/>
      <c r="G85" s="10"/>
      <c r="I85" s="41">
        <f>+I72+I76+I80+I84</f>
        <v>123045</v>
      </c>
    </row>
    <row r="86" spans="1:9">
      <c r="A86" s="36"/>
      <c r="B86" s="36"/>
      <c r="C86" s="36"/>
      <c r="D86" s="36"/>
      <c r="E86" s="36"/>
      <c r="F86" s="36"/>
      <c r="G86" s="36"/>
      <c r="H86" s="36"/>
      <c r="I86" s="36"/>
    </row>
    <row r="87" spans="1:9">
      <c r="A87" s="12">
        <v>2006</v>
      </c>
      <c r="B87" s="1" t="s">
        <v>102</v>
      </c>
      <c r="E87" s="1">
        <v>7795000</v>
      </c>
      <c r="F87" s="13">
        <v>2E-3</v>
      </c>
      <c r="G87" s="10">
        <f>ROUND(F87*E87,0)</f>
        <v>15590</v>
      </c>
      <c r="H87" s="1" t="s">
        <v>115</v>
      </c>
      <c r="I87" s="10">
        <f>ROUND(G87/2,0)</f>
        <v>7795</v>
      </c>
    </row>
    <row r="88" spans="1:9">
      <c r="E88" s="1">
        <v>7690000</v>
      </c>
      <c r="F88" s="60">
        <v>2E-3</v>
      </c>
      <c r="G88" s="1">
        <f>+E88*F88</f>
        <v>15380</v>
      </c>
      <c r="H88" s="1" t="s">
        <v>116</v>
      </c>
      <c r="I88" s="10">
        <f>ROUND(G88/2,0)</f>
        <v>7690</v>
      </c>
    </row>
    <row r="89" spans="1:9" ht="12.75" customHeight="1">
      <c r="B89" s="3" t="s">
        <v>103</v>
      </c>
      <c r="I89" s="41">
        <f>SUM(I87:I88)</f>
        <v>15485</v>
      </c>
    </row>
    <row r="90" spans="1:9" ht="12.75" customHeight="1">
      <c r="A90" s="36"/>
      <c r="B90" s="36"/>
      <c r="C90" s="36"/>
      <c r="D90" s="36"/>
      <c r="E90" s="36"/>
      <c r="F90" s="39"/>
      <c r="G90" s="37"/>
      <c r="H90" s="36"/>
      <c r="I90" s="37"/>
    </row>
    <row r="92" spans="1:9" ht="12.75" customHeight="1" thickBot="1">
      <c r="B92" s="3" t="s">
        <v>105</v>
      </c>
      <c r="I92" s="40">
        <f>+I89+I85+I68+I59+I55+I42+I32+I23+I14</f>
        <v>308325</v>
      </c>
    </row>
    <row r="93" spans="1:9" ht="13.5" thickTop="1">
      <c r="A93" s="36"/>
      <c r="B93" s="36"/>
      <c r="C93" s="36"/>
      <c r="D93" s="36"/>
      <c r="E93" s="36"/>
      <c r="F93" s="36"/>
      <c r="G93" s="36"/>
      <c r="H93" s="36"/>
      <c r="I93" s="36"/>
    </row>
    <row r="94" spans="1:9">
      <c r="A94" s="43" t="s">
        <v>148</v>
      </c>
      <c r="B94" s="1" t="s">
        <v>104</v>
      </c>
      <c r="E94" s="1">
        <v>5445000</v>
      </c>
      <c r="F94" s="13">
        <v>2E-3</v>
      </c>
      <c r="G94" s="1">
        <f>+E94*F94</f>
        <v>10890</v>
      </c>
      <c r="H94" s="61" t="s">
        <v>118</v>
      </c>
      <c r="I94" s="10">
        <f>ROUND(G94/2,0)</f>
        <v>5445</v>
      </c>
    </row>
    <row r="95" spans="1:9">
      <c r="E95" s="1">
        <v>5445000</v>
      </c>
      <c r="F95" s="13">
        <v>2E-3</v>
      </c>
      <c r="G95" s="10">
        <f>+E95*F95</f>
        <v>10890</v>
      </c>
      <c r="H95" s="61" t="s">
        <v>207</v>
      </c>
      <c r="I95" s="10">
        <f>ROUND(G94/2,0)</f>
        <v>5445</v>
      </c>
    </row>
    <row r="96" spans="1:9" ht="12.75" customHeight="1">
      <c r="B96" s="3" t="s">
        <v>149</v>
      </c>
      <c r="I96" s="44">
        <f>SUM(I94:I95)</f>
        <v>10890</v>
      </c>
    </row>
    <row r="97" spans="1:9">
      <c r="A97" s="36"/>
      <c r="B97" s="36"/>
      <c r="C97" s="36"/>
      <c r="D97" s="36"/>
      <c r="E97" s="36"/>
      <c r="F97" s="36"/>
      <c r="G97" s="36"/>
      <c r="H97" s="36"/>
      <c r="I97" s="36"/>
    </row>
    <row r="98" spans="1:9">
      <c r="A98" s="43" t="s">
        <v>234</v>
      </c>
      <c r="B98" s="11" t="s">
        <v>202</v>
      </c>
      <c r="E98" s="1">
        <v>7250000</v>
      </c>
      <c r="F98" s="13">
        <v>2E-3</v>
      </c>
      <c r="G98" s="1">
        <f>+E98*F98</f>
        <v>14500</v>
      </c>
      <c r="H98" s="11" t="s">
        <v>115</v>
      </c>
      <c r="I98" s="10">
        <f>ROUND(G98/2,0)</f>
        <v>7250</v>
      </c>
    </row>
    <row r="99" spans="1:9">
      <c r="E99" s="1">
        <v>6120000</v>
      </c>
      <c r="F99" s="13">
        <v>2E-3</v>
      </c>
      <c r="G99" s="10">
        <f>+E99*F99</f>
        <v>12240</v>
      </c>
      <c r="H99" s="11" t="s">
        <v>116</v>
      </c>
      <c r="I99" s="10">
        <f>+G99/2</f>
        <v>6120</v>
      </c>
    </row>
    <row r="100" spans="1:9">
      <c r="I100" s="44">
        <f>SUM(I98:I99)</f>
        <v>13370</v>
      </c>
    </row>
    <row r="101" spans="1:9">
      <c r="I101" s="107"/>
    </row>
    <row r="102" spans="1:9">
      <c r="A102" s="43" t="s">
        <v>234</v>
      </c>
      <c r="B102" s="11" t="s">
        <v>201</v>
      </c>
      <c r="E102" s="1">
        <v>7500000</v>
      </c>
      <c r="F102" s="13">
        <v>2E-3</v>
      </c>
      <c r="G102" s="1">
        <f>+E102*F102</f>
        <v>15000</v>
      </c>
      <c r="H102" s="11" t="s">
        <v>115</v>
      </c>
      <c r="I102" s="10">
        <f>+G102/2</f>
        <v>7500</v>
      </c>
    </row>
    <row r="103" spans="1:9">
      <c r="E103" s="1">
        <v>6400000</v>
      </c>
      <c r="F103" s="13">
        <v>2E-3</v>
      </c>
      <c r="G103" s="10">
        <f>+E103*F103</f>
        <v>12800</v>
      </c>
      <c r="H103" s="11" t="s">
        <v>116</v>
      </c>
      <c r="I103" s="10">
        <f>+G103/2</f>
        <v>6400</v>
      </c>
    </row>
    <row r="104" spans="1:9">
      <c r="I104" s="44">
        <f>SUM(I102:I103)</f>
        <v>13900</v>
      </c>
    </row>
    <row r="105" spans="1:9">
      <c r="A105" s="108"/>
      <c r="B105" s="108"/>
      <c r="C105" s="108"/>
      <c r="D105" s="108"/>
      <c r="E105" s="108"/>
      <c r="F105" s="108"/>
      <c r="G105" s="108"/>
      <c r="H105" s="108"/>
      <c r="I105" s="109"/>
    </row>
    <row r="106" spans="1:9">
      <c r="A106" s="43" t="s">
        <v>237</v>
      </c>
      <c r="B106" s="11" t="s">
        <v>238</v>
      </c>
      <c r="E106" s="1">
        <v>12270000</v>
      </c>
      <c r="F106" s="13">
        <v>2E-3</v>
      </c>
      <c r="G106" s="1">
        <f>+E106*F106</f>
        <v>24540</v>
      </c>
      <c r="H106" s="11" t="s">
        <v>115</v>
      </c>
      <c r="I106" s="93">
        <f>+G106/2</f>
        <v>12270</v>
      </c>
    </row>
    <row r="107" spans="1:9">
      <c r="B107" s="11" t="s">
        <v>239</v>
      </c>
      <c r="E107" s="1">
        <v>12270000</v>
      </c>
      <c r="F107" s="13">
        <v>2E-3</v>
      </c>
      <c r="G107" s="10">
        <f>+E107*F107</f>
        <v>24540</v>
      </c>
      <c r="H107" s="11" t="s">
        <v>116</v>
      </c>
      <c r="I107" s="96">
        <f>+G107/2</f>
        <v>12270</v>
      </c>
    </row>
    <row r="108" spans="1:9">
      <c r="I108" s="107">
        <f>SUM(I106:I107)</f>
        <v>24540</v>
      </c>
    </row>
    <row r="109" spans="1:9">
      <c r="I109" s="107"/>
    </row>
    <row r="110" spans="1:9">
      <c r="A110" s="43" t="s">
        <v>237</v>
      </c>
      <c r="B110" s="11" t="s">
        <v>241</v>
      </c>
      <c r="E110" s="1">
        <v>6260000</v>
      </c>
      <c r="F110" s="13">
        <v>2E-3</v>
      </c>
      <c r="G110" s="1">
        <f>+E110*F110</f>
        <v>12520</v>
      </c>
      <c r="H110" s="11" t="s">
        <v>113</v>
      </c>
      <c r="I110" s="93">
        <f>+G110/2</f>
        <v>6260</v>
      </c>
    </row>
    <row r="111" spans="1:9">
      <c r="E111" s="1">
        <v>4950000</v>
      </c>
      <c r="F111" s="13">
        <v>2E-3</v>
      </c>
      <c r="G111" s="1">
        <f>+E111*F111</f>
        <v>9900</v>
      </c>
      <c r="H111" s="11" t="s">
        <v>114</v>
      </c>
      <c r="I111" s="42"/>
    </row>
    <row r="112" spans="1:9">
      <c r="F112" s="13"/>
      <c r="H112" s="11"/>
      <c r="I112" s="107">
        <f>SUM(I110:I111)</f>
        <v>6260</v>
      </c>
    </row>
    <row r="113" spans="1:9">
      <c r="H113" s="11"/>
      <c r="I113" s="107"/>
    </row>
    <row r="114" spans="1:9" ht="12.75" customHeight="1" thickBot="1">
      <c r="B114" s="3" t="s">
        <v>106</v>
      </c>
      <c r="I114" s="40">
        <f>+I104+I100+I96+I89+I84+I80+I76+I72+I67+I63+I59+I54+I50+I46+I36+I22+I18+I14+I108+I112</f>
        <v>377285</v>
      </c>
    </row>
    <row r="115" spans="1:9" ht="13.5" thickTop="1">
      <c r="A115" s="36"/>
      <c r="B115" s="36"/>
      <c r="C115" s="36"/>
      <c r="D115" s="36"/>
      <c r="E115" s="36"/>
      <c r="F115" s="36"/>
      <c r="G115" s="36"/>
      <c r="H115" s="36"/>
      <c r="I115" s="36"/>
    </row>
    <row r="117" spans="1:9">
      <c r="A117" s="1" t="s">
        <v>121</v>
      </c>
    </row>
    <row r="118" spans="1:9" ht="12.75" customHeight="1"/>
    <row r="121" spans="1:9" ht="12.75" customHeight="1"/>
  </sheetData>
  <mergeCells count="2">
    <mergeCell ref="A1:I1"/>
    <mergeCell ref="A2:I2"/>
  </mergeCells>
  <phoneticPr fontId="0" type="noConversion"/>
  <pageMargins left="0.75" right="0.75" top="0.1" bottom="0" header="0" footer="0"/>
  <pageSetup scale="6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72"/>
  <sheetViews>
    <sheetView topLeftCell="A10" workbookViewId="0">
      <selection activeCell="H30" sqref="H30"/>
    </sheetView>
  </sheetViews>
  <sheetFormatPr defaultRowHeight="12.75"/>
  <cols>
    <col min="1" max="1" width="11.42578125" style="1" customWidth="1"/>
    <col min="2" max="2" width="11.85546875" style="1" customWidth="1"/>
    <col min="3" max="3" width="9.140625" style="1"/>
    <col min="4" max="4" width="9.28515625" style="1" bestFit="1" customWidth="1"/>
    <col min="5" max="5" width="28.7109375" style="1" customWidth="1"/>
    <col min="6" max="6" width="11.5703125" style="1" customWidth="1"/>
    <col min="7" max="7" width="9.28515625" style="1" customWidth="1"/>
    <col min="8" max="8" width="10.7109375" style="1" bestFit="1" customWidth="1"/>
    <col min="9" max="10" width="9.140625" style="1"/>
    <col min="11" max="11" width="10.7109375" style="1" bestFit="1" customWidth="1"/>
    <col min="12" max="16384" width="9.140625" style="1"/>
  </cols>
  <sheetData>
    <row r="1" spans="1:11">
      <c r="A1" s="115"/>
      <c r="B1" s="116"/>
      <c r="C1" s="116"/>
      <c r="D1" s="116"/>
      <c r="E1" s="116"/>
      <c r="F1" s="116"/>
      <c r="G1" s="116"/>
      <c r="H1" s="116"/>
      <c r="I1" s="116"/>
      <c r="J1" s="17"/>
    </row>
    <row r="2" spans="1:11">
      <c r="A2" s="115"/>
      <c r="B2" s="116"/>
      <c r="C2" s="116"/>
      <c r="D2" s="116"/>
      <c r="E2" s="116"/>
      <c r="F2" s="116"/>
      <c r="G2" s="116"/>
      <c r="H2" s="116"/>
      <c r="I2" s="116"/>
      <c r="J2" s="17"/>
    </row>
    <row r="3" spans="1:11">
      <c r="A3" s="115"/>
      <c r="B3" s="116"/>
      <c r="C3" s="116"/>
      <c r="D3" s="116"/>
      <c r="E3" s="116"/>
      <c r="F3" s="116"/>
      <c r="G3" s="116"/>
      <c r="H3" s="116"/>
      <c r="I3" s="116"/>
      <c r="J3" s="17"/>
    </row>
    <row r="4" spans="1:11">
      <c r="A4" s="5"/>
      <c r="B4" s="32"/>
      <c r="C4" s="32"/>
      <c r="D4" s="32"/>
      <c r="E4" s="34" t="s">
        <v>0</v>
      </c>
      <c r="F4" s="32"/>
      <c r="G4" s="32"/>
      <c r="H4" s="32"/>
      <c r="I4" s="32"/>
      <c r="J4" s="17"/>
    </row>
    <row r="5" spans="1:11">
      <c r="A5" s="5"/>
      <c r="B5" s="32"/>
      <c r="C5" s="32"/>
      <c r="D5" s="32"/>
      <c r="E5" s="34" t="s">
        <v>96</v>
      </c>
      <c r="F5" s="32"/>
      <c r="G5" s="32"/>
      <c r="H5" s="32"/>
      <c r="I5" s="32"/>
      <c r="J5" s="17"/>
    </row>
    <row r="6" spans="1:11">
      <c r="A6" s="5"/>
      <c r="B6" s="32"/>
      <c r="C6" s="32"/>
      <c r="D6" s="32"/>
      <c r="E6" s="35" t="s">
        <v>246</v>
      </c>
      <c r="F6" s="32"/>
      <c r="G6" s="32"/>
      <c r="H6" s="32"/>
      <c r="I6" s="32"/>
      <c r="J6" s="17"/>
    </row>
    <row r="7" spans="1:11">
      <c r="A7" s="17"/>
      <c r="B7" s="17"/>
      <c r="C7" s="17"/>
      <c r="D7" s="17"/>
      <c r="E7" s="17"/>
      <c r="F7" s="17"/>
      <c r="G7" s="17"/>
      <c r="H7" s="17"/>
      <c r="I7" s="17"/>
      <c r="J7" s="17"/>
    </row>
    <row r="8" spans="1:11">
      <c r="A8" s="3"/>
      <c r="F8" s="11" t="s">
        <v>199</v>
      </c>
    </row>
    <row r="10" spans="1:11">
      <c r="A10" s="3" t="s">
        <v>46</v>
      </c>
    </row>
    <row r="11" spans="1:11">
      <c r="A11" s="70"/>
      <c r="B11" s="51"/>
      <c r="C11" s="51"/>
      <c r="D11" s="51"/>
      <c r="E11" s="51"/>
      <c r="F11" s="51"/>
      <c r="G11" s="51"/>
      <c r="H11" s="51"/>
      <c r="I11" s="51"/>
    </row>
    <row r="12" spans="1:11">
      <c r="A12" s="23" t="s">
        <v>138</v>
      </c>
      <c r="C12" s="25" t="s">
        <v>75</v>
      </c>
      <c r="D12" s="26" t="s">
        <v>76</v>
      </c>
    </row>
    <row r="13" spans="1:11">
      <c r="B13" s="1" t="s">
        <v>41</v>
      </c>
      <c r="D13" s="13">
        <v>1E-3</v>
      </c>
      <c r="E13" s="1" t="s">
        <v>74</v>
      </c>
      <c r="F13" s="19">
        <v>10000000</v>
      </c>
      <c r="G13" s="19">
        <f>ROUND(F13*D13,0)</f>
        <v>10000</v>
      </c>
      <c r="K13" s="111"/>
    </row>
    <row r="14" spans="1:11">
      <c r="A14" s="23"/>
      <c r="E14" s="11" t="s">
        <v>243</v>
      </c>
      <c r="F14" s="19">
        <v>4840000</v>
      </c>
      <c r="G14" s="19"/>
      <c r="K14" s="110"/>
    </row>
    <row r="15" spans="1:11">
      <c r="A15" s="23"/>
      <c r="C15" s="18"/>
      <c r="D15" s="27"/>
      <c r="E15" s="11" t="s">
        <v>244</v>
      </c>
      <c r="F15" s="19">
        <f>+F14*0.81</f>
        <v>3920400.0000000005</v>
      </c>
      <c r="G15" s="19">
        <f>ROUND(F15*D15,0)</f>
        <v>0</v>
      </c>
    </row>
    <row r="16" spans="1:11">
      <c r="A16" s="23"/>
      <c r="C16" s="24"/>
      <c r="D16" s="27"/>
      <c r="F16" s="19"/>
      <c r="G16" s="19">
        <f>ROUND(F16*D16,0)</f>
        <v>0</v>
      </c>
      <c r="H16" s="1">
        <v>2420</v>
      </c>
      <c r="I16" s="2">
        <v>40817</v>
      </c>
    </row>
    <row r="17" spans="1:9">
      <c r="A17" s="23"/>
      <c r="D17" s="24"/>
      <c r="F17" s="19"/>
      <c r="G17" s="19"/>
    </row>
    <row r="18" spans="1:9">
      <c r="A18" s="12"/>
      <c r="H18" s="7">
        <f>+F15*(D13/2)</f>
        <v>1960.2000000000003</v>
      </c>
      <c r="I18" s="2">
        <v>41000</v>
      </c>
    </row>
    <row r="19" spans="1:9">
      <c r="A19" s="12"/>
      <c r="B19" s="3" t="s">
        <v>67</v>
      </c>
      <c r="D19" s="16"/>
      <c r="F19" s="13"/>
      <c r="G19" s="13"/>
      <c r="H19" s="6">
        <f>SUM(H16:H18)</f>
        <v>4380.2000000000007</v>
      </c>
    </row>
    <row r="20" spans="1:9">
      <c r="A20" s="64"/>
      <c r="B20" s="51"/>
      <c r="C20" s="51"/>
      <c r="D20" s="65"/>
      <c r="E20" s="51"/>
      <c r="F20" s="66"/>
      <c r="G20" s="66"/>
      <c r="H20" s="51"/>
      <c r="I20" s="51"/>
    </row>
    <row r="21" spans="1:9">
      <c r="A21" s="23" t="s">
        <v>139</v>
      </c>
      <c r="B21" s="1" t="s">
        <v>41</v>
      </c>
      <c r="D21" s="18">
        <v>1.5E-3</v>
      </c>
      <c r="E21" s="1" t="s">
        <v>74</v>
      </c>
      <c r="F21" s="19">
        <v>15000000</v>
      </c>
      <c r="G21" s="19">
        <f>ROUND(F21*D21,0)</f>
        <v>22500</v>
      </c>
    </row>
    <row r="22" spans="1:9">
      <c r="A22" s="12"/>
      <c r="E22" s="11" t="s">
        <v>243</v>
      </c>
      <c r="F22" s="19">
        <v>10835000</v>
      </c>
      <c r="G22" s="19"/>
    </row>
    <row r="23" spans="1:9">
      <c r="A23" s="12"/>
      <c r="C23" s="18"/>
      <c r="D23" s="27"/>
      <c r="E23" s="11" t="s">
        <v>244</v>
      </c>
      <c r="F23" s="19">
        <v>8776350</v>
      </c>
      <c r="G23" s="19">
        <f>ROUND(F23*D23,0)</f>
        <v>0</v>
      </c>
    </row>
    <row r="24" spans="1:9">
      <c r="A24" s="12"/>
      <c r="C24" s="24"/>
      <c r="D24" s="27"/>
      <c r="F24" s="19"/>
      <c r="G24" s="19">
        <f>ROUND(F24*D24,0)</f>
        <v>0</v>
      </c>
      <c r="H24" s="1">
        <v>8632</v>
      </c>
      <c r="I24" s="2">
        <v>40817</v>
      </c>
    </row>
    <row r="25" spans="1:9">
      <c r="D25" s="18"/>
      <c r="F25" s="19"/>
      <c r="G25" s="19"/>
    </row>
    <row r="26" spans="1:9">
      <c r="A26" s="12"/>
      <c r="D26" s="11"/>
      <c r="H26" s="1">
        <f>+F23*(D21/2)</f>
        <v>6582.2624999999998</v>
      </c>
      <c r="I26" s="2">
        <v>41000</v>
      </c>
    </row>
    <row r="27" spans="1:9">
      <c r="A27" s="12"/>
      <c r="B27" s="3" t="s">
        <v>77</v>
      </c>
      <c r="D27" s="16"/>
      <c r="F27" s="13"/>
      <c r="G27" s="13"/>
      <c r="H27" s="6">
        <f>SUM(H24:H26)</f>
        <v>15214.262500000001</v>
      </c>
    </row>
    <row r="28" spans="1:9">
      <c r="A28" s="64"/>
      <c r="B28" s="51"/>
      <c r="C28" s="51"/>
      <c r="D28" s="65"/>
      <c r="E28" s="51"/>
      <c r="F28" s="66"/>
      <c r="G28" s="66"/>
      <c r="H28" s="51"/>
      <c r="I28" s="51"/>
    </row>
    <row r="29" spans="1:9">
      <c r="A29" s="23">
        <v>2009</v>
      </c>
      <c r="B29" s="1" t="s">
        <v>41</v>
      </c>
      <c r="D29" s="18">
        <v>1.5E-3</v>
      </c>
      <c r="E29" s="1" t="s">
        <v>74</v>
      </c>
      <c r="F29" s="19">
        <v>20000000</v>
      </c>
      <c r="G29" s="19">
        <f>ROUND(F29*D29,0)</f>
        <v>30000</v>
      </c>
    </row>
    <row r="30" spans="1:9">
      <c r="A30" s="12"/>
      <c r="E30" s="11" t="s">
        <v>243</v>
      </c>
      <c r="F30" s="19">
        <v>19830000</v>
      </c>
      <c r="G30" s="19">
        <f>ROUND(F30*D30,0)</f>
        <v>0</v>
      </c>
      <c r="H30" s="1">
        <f>+F30*D29/2</f>
        <v>14872.5</v>
      </c>
      <c r="I30" s="2">
        <v>40555</v>
      </c>
    </row>
    <row r="31" spans="1:9">
      <c r="A31" s="12"/>
      <c r="D31" s="27"/>
      <c r="E31" s="11" t="s">
        <v>244</v>
      </c>
      <c r="F31" s="1">
        <v>19000000</v>
      </c>
      <c r="G31" s="19"/>
    </row>
    <row r="32" spans="1:9">
      <c r="A32" s="12"/>
      <c r="C32" s="18"/>
      <c r="E32" s="19"/>
      <c r="G32" s="19"/>
      <c r="H32" s="1">
        <f>+F31*D29/2</f>
        <v>14250</v>
      </c>
      <c r="I32" s="2">
        <v>40736</v>
      </c>
    </row>
    <row r="33" spans="1:9">
      <c r="A33" s="12"/>
      <c r="C33" s="24"/>
      <c r="E33" s="19"/>
      <c r="G33" s="19"/>
      <c r="H33" s="10"/>
      <c r="I33" s="2"/>
    </row>
    <row r="34" spans="1:9">
      <c r="A34" s="12"/>
      <c r="E34" s="13"/>
      <c r="G34" s="57"/>
    </row>
    <row r="35" spans="1:9">
      <c r="A35" s="12"/>
      <c r="D35" s="15"/>
      <c r="H35" s="21"/>
      <c r="I35" s="2"/>
    </row>
    <row r="36" spans="1:9">
      <c r="A36" s="12"/>
      <c r="B36" s="3" t="s">
        <v>80</v>
      </c>
      <c r="D36" s="15"/>
      <c r="H36" s="6">
        <f>SUM(H29:H35)</f>
        <v>29122.5</v>
      </c>
    </row>
    <row r="37" spans="1:9">
      <c r="A37" s="64"/>
      <c r="B37" s="51"/>
      <c r="C37" s="51"/>
      <c r="D37" s="67"/>
      <c r="E37" s="51"/>
      <c r="F37" s="51"/>
      <c r="G37" s="51"/>
      <c r="H37" s="68"/>
      <c r="I37" s="51"/>
    </row>
    <row r="38" spans="1:9">
      <c r="A38" s="12">
        <v>2001</v>
      </c>
      <c r="B38" s="1" t="s">
        <v>41</v>
      </c>
      <c r="D38" s="18">
        <v>2.5000000000000001E-4</v>
      </c>
      <c r="E38" s="1" t="s">
        <v>78</v>
      </c>
      <c r="F38" s="19">
        <v>0</v>
      </c>
      <c r="G38" s="19">
        <f>ROUND(F38*D38,0)</f>
        <v>0</v>
      </c>
      <c r="H38" s="10"/>
    </row>
    <row r="39" spans="1:9">
      <c r="A39" s="12"/>
      <c r="D39" s="13">
        <v>1.5E-3</v>
      </c>
      <c r="E39" s="1" t="s">
        <v>79</v>
      </c>
      <c r="F39" s="19">
        <v>0</v>
      </c>
      <c r="G39" s="19">
        <f>ROUND(F39*D39,0)</f>
        <v>0</v>
      </c>
      <c r="H39" s="10"/>
    </row>
    <row r="40" spans="1:9">
      <c r="A40" s="12"/>
      <c r="D40" s="1" t="s">
        <v>174</v>
      </c>
      <c r="E40" s="19"/>
      <c r="F40" s="19">
        <v>341108</v>
      </c>
      <c r="G40" s="19"/>
      <c r="H40" s="10"/>
    </row>
    <row r="41" spans="1:9">
      <c r="A41" s="12"/>
      <c r="C41" s="18"/>
      <c r="D41" s="1" t="s">
        <v>175</v>
      </c>
      <c r="E41" s="19"/>
      <c r="F41" s="19">
        <f>+F38-F40</f>
        <v>-341108</v>
      </c>
      <c r="G41" s="19">
        <f>+F41*D38</f>
        <v>-85.277000000000001</v>
      </c>
      <c r="H41" s="10"/>
    </row>
    <row r="42" spans="1:9">
      <c r="A42" s="12"/>
      <c r="C42" s="24"/>
      <c r="D42" s="1" t="s">
        <v>176</v>
      </c>
      <c r="E42" s="19"/>
      <c r="F42" s="19">
        <v>86811</v>
      </c>
      <c r="G42" s="19"/>
      <c r="H42" s="21">
        <v>0</v>
      </c>
      <c r="I42" s="2">
        <v>40087</v>
      </c>
    </row>
    <row r="43" spans="1:9">
      <c r="A43" s="12"/>
      <c r="D43" s="1" t="s">
        <v>177</v>
      </c>
      <c r="E43" s="13"/>
      <c r="F43" s="1">
        <f>+F39-F42</f>
        <v>-86811</v>
      </c>
      <c r="G43" s="1">
        <f>+F43*D39</f>
        <v>-130.2165</v>
      </c>
      <c r="H43" s="10"/>
    </row>
    <row r="44" spans="1:9">
      <c r="A44" s="12"/>
      <c r="D44" s="15"/>
      <c r="H44" s="22">
        <v>0</v>
      </c>
      <c r="I44" s="2">
        <v>40269</v>
      </c>
    </row>
    <row r="45" spans="1:9">
      <c r="B45" s="3" t="s">
        <v>37</v>
      </c>
      <c r="H45" s="7">
        <f>SUM(H42:H44)</f>
        <v>0</v>
      </c>
    </row>
    <row r="46" spans="1:9">
      <c r="A46" s="69"/>
      <c r="B46" s="69"/>
      <c r="C46" s="69"/>
      <c r="D46" s="69"/>
      <c r="E46" s="69"/>
      <c r="F46" s="69"/>
      <c r="G46" s="69"/>
      <c r="H46" s="69"/>
      <c r="I46" s="69"/>
    </row>
    <row r="47" spans="1:9" ht="13.5" thickBot="1">
      <c r="B47" s="3" t="s">
        <v>47</v>
      </c>
      <c r="H47" s="8">
        <f>+H45+H36+H27+H19</f>
        <v>48716.962499999994</v>
      </c>
    </row>
    <row r="48" spans="1:9" ht="13.5" thickTop="1"/>
    <row r="50" spans="1:12">
      <c r="B50" s="1" t="s">
        <v>178</v>
      </c>
    </row>
    <row r="51" spans="1:12">
      <c r="B51" s="1" t="s">
        <v>137</v>
      </c>
    </row>
    <row r="52" spans="1:12">
      <c r="B52" s="1" t="s">
        <v>150</v>
      </c>
    </row>
    <row r="53" spans="1:12">
      <c r="B53" s="1" t="s">
        <v>203</v>
      </c>
    </row>
    <row r="54" spans="1:12">
      <c r="B54" s="1" t="s">
        <v>204</v>
      </c>
    </row>
    <row r="56" spans="1:12">
      <c r="B56" s="1" t="s">
        <v>205</v>
      </c>
    </row>
    <row r="57" spans="1:12">
      <c r="A57" s="80"/>
      <c r="B57" s="80"/>
      <c r="C57" s="80"/>
      <c r="D57" s="80"/>
      <c r="E57" s="80"/>
      <c r="F57" s="80"/>
      <c r="G57" s="80"/>
      <c r="H57" s="80"/>
      <c r="I57" s="80"/>
    </row>
    <row r="58" spans="1:12">
      <c r="A58" s="81">
        <v>2009</v>
      </c>
      <c r="B58" s="3" t="s">
        <v>154</v>
      </c>
      <c r="C58" s="3"/>
      <c r="D58" s="3"/>
      <c r="E58" s="3"/>
    </row>
    <row r="59" spans="1:12">
      <c r="B59" s="61">
        <v>2009</v>
      </c>
      <c r="E59" s="11" t="s">
        <v>221</v>
      </c>
      <c r="I59" s="11"/>
      <c r="L59" s="87"/>
    </row>
    <row r="60" spans="1:12" ht="25.5">
      <c r="B60" s="87" t="s">
        <v>220</v>
      </c>
      <c r="C60" s="114" t="s">
        <v>272</v>
      </c>
      <c r="E60" s="1">
        <v>0</v>
      </c>
      <c r="G60" s="82">
        <v>2.8E-3</v>
      </c>
      <c r="H60" s="1">
        <f>+E60*G60</f>
        <v>0</v>
      </c>
    </row>
    <row r="61" spans="1:12">
      <c r="C61" s="114" t="s">
        <v>273</v>
      </c>
      <c r="E61" s="1">
        <v>0</v>
      </c>
      <c r="G61" s="82">
        <v>2.8E-3</v>
      </c>
      <c r="H61" s="1">
        <f>+E61*G61</f>
        <v>0</v>
      </c>
    </row>
    <row r="62" spans="1:12">
      <c r="C62" s="114" t="s">
        <v>274</v>
      </c>
      <c r="E62" s="1">
        <v>0</v>
      </c>
      <c r="G62" s="82">
        <v>2.8E-3</v>
      </c>
      <c r="H62" s="1">
        <f>+E62*G62</f>
        <v>0</v>
      </c>
    </row>
    <row r="63" spans="1:12">
      <c r="C63" s="114" t="s">
        <v>275</v>
      </c>
      <c r="E63" s="1">
        <v>0</v>
      </c>
      <c r="G63" s="82">
        <v>2.8E-3</v>
      </c>
      <c r="H63" s="1">
        <f>+E63*G63</f>
        <v>0</v>
      </c>
    </row>
    <row r="64" spans="1:12">
      <c r="C64" s="114" t="s">
        <v>276</v>
      </c>
      <c r="E64" s="1">
        <v>0</v>
      </c>
      <c r="G64" s="82">
        <v>2.8E-3</v>
      </c>
      <c r="H64" s="10">
        <f>+E64*G64</f>
        <v>0</v>
      </c>
    </row>
    <row r="65" spans="3:8">
      <c r="C65" s="114" t="s">
        <v>277</v>
      </c>
      <c r="E65" s="1">
        <v>24333714</v>
      </c>
      <c r="G65" s="82">
        <v>2.8E-3</v>
      </c>
      <c r="H65" s="10">
        <f t="shared" ref="H65:H71" si="0">+E65*G65</f>
        <v>68134.3992</v>
      </c>
    </row>
    <row r="66" spans="3:8">
      <c r="C66" s="114" t="s">
        <v>278</v>
      </c>
      <c r="E66" s="1">
        <v>0</v>
      </c>
      <c r="G66" s="82">
        <v>2.8E-3</v>
      </c>
      <c r="H66" s="10">
        <f t="shared" si="0"/>
        <v>0</v>
      </c>
    </row>
    <row r="67" spans="3:8">
      <c r="C67" s="114" t="s">
        <v>279</v>
      </c>
      <c r="E67" s="1">
        <v>0</v>
      </c>
      <c r="G67" s="82">
        <v>2.8E-3</v>
      </c>
      <c r="H67" s="10">
        <f t="shared" si="0"/>
        <v>0</v>
      </c>
    </row>
    <row r="68" spans="3:8">
      <c r="C68" s="114" t="s">
        <v>280</v>
      </c>
      <c r="E68" s="1">
        <v>0</v>
      </c>
      <c r="G68" s="82">
        <v>2.8E-3</v>
      </c>
      <c r="H68" s="10">
        <f t="shared" si="0"/>
        <v>0</v>
      </c>
    </row>
    <row r="69" spans="3:8">
      <c r="C69" s="114" t="s">
        <v>281</v>
      </c>
      <c r="E69" s="1">
        <v>0</v>
      </c>
      <c r="G69" s="82">
        <v>2.8E-3</v>
      </c>
      <c r="H69" s="10">
        <f t="shared" si="0"/>
        <v>0</v>
      </c>
    </row>
    <row r="70" spans="3:8">
      <c r="C70" s="114" t="s">
        <v>282</v>
      </c>
      <c r="E70" s="1">
        <v>0</v>
      </c>
      <c r="G70" s="82">
        <v>2.8E-3</v>
      </c>
      <c r="H70" s="10">
        <f t="shared" si="0"/>
        <v>0</v>
      </c>
    </row>
    <row r="71" spans="3:8" ht="13.5" thickBot="1">
      <c r="C71" s="114" t="s">
        <v>283</v>
      </c>
      <c r="E71" s="1">
        <v>0</v>
      </c>
      <c r="G71" s="82">
        <v>2.8E-3</v>
      </c>
      <c r="H71" s="83">
        <f t="shared" si="0"/>
        <v>0</v>
      </c>
    </row>
    <row r="72" spans="3:8">
      <c r="D72" s="61"/>
    </row>
  </sheetData>
  <mergeCells count="3">
    <mergeCell ref="A1:I1"/>
    <mergeCell ref="A2:I2"/>
    <mergeCell ref="A3:I3"/>
  </mergeCells>
  <phoneticPr fontId="0" type="noConversion"/>
  <pageMargins left="0.75" right="0.75" top="1" bottom="1" header="0.5" footer="0.5"/>
  <pageSetup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L13" sqref="L13"/>
    </sheetView>
  </sheetViews>
  <sheetFormatPr defaultRowHeight="12.75"/>
  <cols>
    <col min="1" max="1" width="9.28515625" style="1" bestFit="1" customWidth="1"/>
    <col min="2" max="4" width="9.140625" style="1"/>
    <col min="5" max="5" width="18.5703125" style="1" customWidth="1"/>
    <col min="6" max="16384" width="9.140625" style="1"/>
  </cols>
  <sheetData>
    <row r="1" spans="1:7">
      <c r="A1" s="5"/>
      <c r="B1" s="32"/>
      <c r="C1" s="32"/>
      <c r="D1" s="34" t="str">
        <f>+'SF Fees'!E4</f>
        <v>Housing Finance Authority of Hillsborough County</v>
      </c>
      <c r="E1" s="32"/>
      <c r="F1" s="32"/>
      <c r="G1" s="32"/>
    </row>
    <row r="2" spans="1:7">
      <c r="A2" s="5"/>
      <c r="B2" s="32"/>
      <c r="C2" s="34" t="s">
        <v>97</v>
      </c>
      <c r="D2" s="34"/>
      <c r="E2" s="32"/>
      <c r="F2" s="32"/>
      <c r="G2" s="32"/>
    </row>
    <row r="3" spans="1:7">
      <c r="A3" s="5"/>
      <c r="B3" s="32"/>
      <c r="C3" s="34" t="s">
        <v>269</v>
      </c>
      <c r="E3" s="32"/>
      <c r="F3" s="32"/>
      <c r="G3" s="32"/>
    </row>
    <row r="4" spans="1:7">
      <c r="D4" s="32"/>
    </row>
    <row r="5" spans="1:7">
      <c r="A5" s="3" t="s">
        <v>268</v>
      </c>
      <c r="F5" s="15"/>
    </row>
    <row r="7" spans="1:7">
      <c r="A7" s="14" t="s">
        <v>129</v>
      </c>
      <c r="E7" s="3" t="s">
        <v>140</v>
      </c>
      <c r="F7" s="13"/>
      <c r="G7" s="10"/>
    </row>
    <row r="8" spans="1:7">
      <c r="A8" s="11"/>
      <c r="B8" s="112"/>
      <c r="E8" s="76">
        <v>0</v>
      </c>
      <c r="F8" s="13">
        <v>1E-3</v>
      </c>
      <c r="G8" s="10">
        <f>+E8*F8</f>
        <v>0</v>
      </c>
    </row>
    <row r="9" spans="1:7">
      <c r="A9" s="12"/>
      <c r="F9" s="13">
        <v>1E-3</v>
      </c>
      <c r="G9" s="10">
        <f>+E9*F9</f>
        <v>0</v>
      </c>
    </row>
    <row r="10" spans="1:7">
      <c r="A10" s="11"/>
      <c r="F10" s="13"/>
      <c r="G10" s="10"/>
    </row>
    <row r="11" spans="1:7">
      <c r="F11" s="13"/>
      <c r="G11" s="10"/>
    </row>
    <row r="14" spans="1:7" ht="13.5" thickBot="1">
      <c r="B14" s="3" t="s">
        <v>48</v>
      </c>
      <c r="G14" s="8">
        <f>SUM(G8:G13)</f>
        <v>0</v>
      </c>
    </row>
    <row r="15" spans="1:7" ht="13.5" thickTop="1"/>
    <row r="18" spans="1:7">
      <c r="A18" s="3" t="s">
        <v>49</v>
      </c>
    </row>
    <row r="19" spans="1:7">
      <c r="B19" s="11" t="s">
        <v>183</v>
      </c>
      <c r="G19" s="10">
        <v>0</v>
      </c>
    </row>
    <row r="25" spans="1:7" ht="13.5" thickBot="1">
      <c r="B25" s="3" t="s">
        <v>50</v>
      </c>
      <c r="G25" s="8">
        <f>SUM(G19:G24)</f>
        <v>0</v>
      </c>
    </row>
    <row r="26" spans="1:7" ht="13.5" thickTop="1"/>
  </sheetData>
  <phoneticPr fontId="0" type="noConversion"/>
  <pageMargins left="1.2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2"/>
  <sheetViews>
    <sheetView workbookViewId="0">
      <selection activeCell="I19" sqref="I19"/>
    </sheetView>
  </sheetViews>
  <sheetFormatPr defaultRowHeight="12.75"/>
  <cols>
    <col min="1" max="1" width="9.28515625" style="1" bestFit="1" customWidth="1"/>
    <col min="2" max="4" width="9.140625" style="1"/>
    <col min="5" max="5" width="10.7109375" style="1" bestFit="1" customWidth="1"/>
    <col min="6" max="16384" width="9.140625" style="1"/>
  </cols>
  <sheetData>
    <row r="1" spans="1:9">
      <c r="A1" s="5"/>
      <c r="B1" s="32"/>
      <c r="C1" s="34"/>
      <c r="D1" s="34" t="str">
        <f>+'Appl Fees'!D1</f>
        <v>Housing Finance Authority of Hillsborough County</v>
      </c>
      <c r="E1" s="32"/>
      <c r="F1" s="32"/>
      <c r="G1" s="32"/>
      <c r="H1" s="17"/>
      <c r="I1" s="17"/>
    </row>
    <row r="2" spans="1:9">
      <c r="A2" s="5"/>
      <c r="B2" s="32"/>
      <c r="C2" s="34"/>
      <c r="D2" s="34" t="s">
        <v>98</v>
      </c>
      <c r="E2" s="32"/>
      <c r="F2" s="32"/>
      <c r="G2" s="32"/>
      <c r="H2" s="17"/>
      <c r="I2" s="17"/>
    </row>
    <row r="3" spans="1:9">
      <c r="A3" s="5"/>
      <c r="B3" s="32"/>
      <c r="C3" s="34"/>
      <c r="D3" s="34" t="str">
        <f>+'Appl Fees'!C3</f>
        <v>Fiscal Year 2011-2012</v>
      </c>
      <c r="E3" s="32"/>
      <c r="F3" s="32"/>
      <c r="G3" s="32"/>
      <c r="H3" s="17"/>
      <c r="I3" s="17"/>
    </row>
    <row r="5" spans="1:9">
      <c r="A5" s="3" t="s">
        <v>146</v>
      </c>
      <c r="F5" s="15"/>
    </row>
    <row r="6" spans="1:9">
      <c r="H6" s="1" t="s">
        <v>145</v>
      </c>
    </row>
    <row r="7" spans="1:9">
      <c r="A7" s="3"/>
      <c r="F7" s="13"/>
      <c r="G7" s="10"/>
    </row>
    <row r="9" spans="1:9">
      <c r="A9" s="3" t="s">
        <v>241</v>
      </c>
      <c r="E9" s="1">
        <v>5750000</v>
      </c>
      <c r="F9" s="13"/>
      <c r="G9" s="10"/>
    </row>
    <row r="10" spans="1:9">
      <c r="B10" s="1" t="s">
        <v>40</v>
      </c>
      <c r="F10" s="13">
        <v>2E-3</v>
      </c>
      <c r="G10" s="10">
        <f>ROUND($E$9*F10,0)</f>
        <v>11500</v>
      </c>
      <c r="H10" s="1">
        <v>0</v>
      </c>
    </row>
    <row r="11" spans="1:9">
      <c r="B11" s="1" t="s">
        <v>41</v>
      </c>
      <c r="F11" s="13">
        <v>2.5000000000000001E-3</v>
      </c>
      <c r="G11" s="10">
        <f>ROUND($E$9*F11,0)</f>
        <v>14375</v>
      </c>
      <c r="H11" s="1">
        <v>20000</v>
      </c>
    </row>
    <row r="12" spans="1:9">
      <c r="B12" s="1" t="s">
        <v>42</v>
      </c>
      <c r="F12" s="13"/>
      <c r="G12" s="10">
        <v>5000</v>
      </c>
    </row>
    <row r="13" spans="1:9">
      <c r="F13" s="13"/>
      <c r="G13" s="10"/>
      <c r="H13" s="33"/>
    </row>
    <row r="14" spans="1:9">
      <c r="G14" s="6">
        <f>SUM(G10:G13)</f>
        <v>30875</v>
      </c>
    </row>
    <row r="17" spans="2:7" ht="13.5" thickBot="1">
      <c r="B17" s="3" t="s">
        <v>45</v>
      </c>
      <c r="G17" s="8">
        <f>+G10+H11+G12</f>
        <v>36500</v>
      </c>
    </row>
    <row r="18" spans="2:7" ht="13.5" thickTop="1"/>
    <row r="22" spans="2:7">
      <c r="F22" s="13"/>
      <c r="G22" s="10"/>
    </row>
  </sheetData>
  <phoneticPr fontId="0" type="noConversion"/>
  <pageMargins left="0.75" right="0.75" top="1" bottom="1" header="0.5" footer="0.5"/>
  <pageSetup scale="9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V51"/>
  <sheetViews>
    <sheetView zoomScaleNormal="100" workbookViewId="0">
      <selection activeCell="F5" sqref="F5"/>
    </sheetView>
  </sheetViews>
  <sheetFormatPr defaultRowHeight="12.75"/>
  <cols>
    <col min="1" max="1" width="18.28515625" style="1" customWidth="1"/>
    <col min="2" max="2" width="11.5703125" style="1" customWidth="1"/>
    <col min="3" max="3" width="11.7109375" style="1" bestFit="1" customWidth="1"/>
    <col min="4" max="4" width="12" style="1" bestFit="1" customWidth="1"/>
    <col min="5" max="5" width="12.28515625" style="1" customWidth="1"/>
    <col min="6" max="8" width="12.5703125" style="1" bestFit="1" customWidth="1"/>
    <col min="9" max="9" width="14" style="1" customWidth="1"/>
    <col min="10" max="10" width="13.28515625" style="1" customWidth="1"/>
    <col min="11" max="11" width="10.28515625" style="1" bestFit="1" customWidth="1"/>
    <col min="12" max="12" width="10.28515625" style="1" customWidth="1"/>
    <col min="13" max="13" width="12.5703125" style="1" bestFit="1" customWidth="1"/>
    <col min="14" max="18" width="9.140625" style="1"/>
    <col min="19" max="19" width="9.28515625" style="1" bestFit="1" customWidth="1"/>
    <col min="20" max="20" width="9.140625" style="1"/>
    <col min="21" max="21" width="9.140625" style="1" customWidth="1"/>
    <col min="22" max="16384" width="9.140625" style="1"/>
  </cols>
  <sheetData>
    <row r="2" spans="1:14">
      <c r="E2" s="3" t="str">
        <f>+'SF Fees'!E4</f>
        <v>Housing Finance Authority of Hillsborough County</v>
      </c>
      <c r="F2" s="3"/>
    </row>
    <row r="3" spans="1:14">
      <c r="F3" s="3" t="s">
        <v>99</v>
      </c>
    </row>
    <row r="4" spans="1:14">
      <c r="F4" s="3" t="s">
        <v>246</v>
      </c>
    </row>
    <row r="5" spans="1:14">
      <c r="A5" s="3" t="s">
        <v>3</v>
      </c>
      <c r="G5" s="15"/>
    </row>
    <row r="7" spans="1:14" ht="25.5">
      <c r="A7" s="106" t="s">
        <v>249</v>
      </c>
      <c r="B7" s="59">
        <v>40827</v>
      </c>
      <c r="C7" s="59">
        <v>40858</v>
      </c>
      <c r="D7" s="59">
        <v>40888</v>
      </c>
      <c r="E7" s="59">
        <v>40555</v>
      </c>
      <c r="F7" s="59">
        <v>40586</v>
      </c>
      <c r="G7" s="59">
        <v>40614</v>
      </c>
      <c r="H7" s="59">
        <v>40645</v>
      </c>
      <c r="I7" s="59">
        <v>40675</v>
      </c>
      <c r="J7" s="59">
        <v>40706</v>
      </c>
      <c r="K7" s="59">
        <v>40736</v>
      </c>
      <c r="L7" s="59">
        <v>40766</v>
      </c>
      <c r="M7" s="59">
        <v>40797</v>
      </c>
    </row>
    <row r="8" spans="1:14">
      <c r="A8" s="112" t="s">
        <v>250</v>
      </c>
      <c r="B8" s="97">
        <v>0</v>
      </c>
      <c r="C8" s="97">
        <v>0</v>
      </c>
      <c r="D8" s="97">
        <v>0</v>
      </c>
      <c r="E8" s="97">
        <v>0</v>
      </c>
      <c r="F8" s="97">
        <v>0</v>
      </c>
      <c r="G8" s="97">
        <v>0</v>
      </c>
      <c r="H8" s="97">
        <v>0</v>
      </c>
      <c r="I8" s="97">
        <v>0</v>
      </c>
      <c r="J8" s="97">
        <v>0</v>
      </c>
      <c r="K8" s="97">
        <v>0</v>
      </c>
      <c r="L8" s="97">
        <v>0</v>
      </c>
      <c r="M8" s="97">
        <v>0</v>
      </c>
    </row>
    <row r="9" spans="1:14">
      <c r="A9" s="112" t="s">
        <v>251</v>
      </c>
      <c r="B9" s="97">
        <v>99.98</v>
      </c>
      <c r="C9" s="97">
        <v>99.98</v>
      </c>
      <c r="D9" s="97">
        <v>99.98</v>
      </c>
      <c r="E9" s="97">
        <v>99.98</v>
      </c>
      <c r="F9" s="97">
        <v>99.98</v>
      </c>
      <c r="G9" s="97">
        <v>99.98</v>
      </c>
      <c r="H9" s="97">
        <v>99.98</v>
      </c>
      <c r="I9" s="97">
        <v>99.98</v>
      </c>
      <c r="J9" s="97">
        <v>99.98</v>
      </c>
      <c r="K9" s="97">
        <v>99.98</v>
      </c>
      <c r="L9" s="97">
        <v>99.98</v>
      </c>
      <c r="M9" s="97">
        <v>99.48</v>
      </c>
    </row>
    <row r="10" spans="1:14">
      <c r="A10" s="112" t="s">
        <v>252</v>
      </c>
      <c r="B10" s="97">
        <v>0.02</v>
      </c>
      <c r="C10" s="97">
        <v>0.02</v>
      </c>
      <c r="D10" s="97">
        <v>0.02</v>
      </c>
      <c r="E10" s="97">
        <v>0.02</v>
      </c>
      <c r="F10" s="97">
        <v>0.02</v>
      </c>
      <c r="G10" s="97">
        <v>0.02</v>
      </c>
      <c r="H10" s="97">
        <v>0.02</v>
      </c>
      <c r="I10" s="97">
        <v>0.02</v>
      </c>
      <c r="J10" s="97">
        <v>0.02</v>
      </c>
      <c r="K10" s="97">
        <v>0.02</v>
      </c>
      <c r="L10" s="97">
        <v>0.02</v>
      </c>
      <c r="M10" s="97">
        <v>0.02</v>
      </c>
    </row>
    <row r="11" spans="1:14">
      <c r="A11" s="112" t="s">
        <v>230</v>
      </c>
      <c r="B11" s="97">
        <v>58</v>
      </c>
      <c r="C11" s="97">
        <v>58</v>
      </c>
      <c r="D11" s="97">
        <v>58</v>
      </c>
      <c r="E11" s="97">
        <v>58</v>
      </c>
      <c r="F11" s="97">
        <v>58</v>
      </c>
      <c r="G11" s="97">
        <v>58</v>
      </c>
      <c r="H11" s="97">
        <v>58</v>
      </c>
      <c r="I11" s="97">
        <v>58</v>
      </c>
      <c r="J11" s="97">
        <v>58</v>
      </c>
      <c r="K11" s="97">
        <v>58</v>
      </c>
      <c r="L11" s="97">
        <v>58</v>
      </c>
      <c r="M11" s="97">
        <v>58</v>
      </c>
    </row>
    <row r="12" spans="1:14">
      <c r="A12" s="112" t="s">
        <v>231</v>
      </c>
      <c r="B12" s="97">
        <v>29</v>
      </c>
      <c r="C12" s="97">
        <v>29</v>
      </c>
      <c r="D12" s="97">
        <v>29</v>
      </c>
      <c r="E12" s="97">
        <v>29</v>
      </c>
      <c r="F12" s="97">
        <v>29</v>
      </c>
      <c r="G12" s="97">
        <v>29</v>
      </c>
      <c r="H12" s="97">
        <v>29</v>
      </c>
      <c r="I12" s="97">
        <v>29</v>
      </c>
      <c r="J12" s="97">
        <v>29</v>
      </c>
      <c r="K12" s="97">
        <v>29</v>
      </c>
      <c r="L12" s="97">
        <v>29</v>
      </c>
      <c r="M12" s="97">
        <v>29</v>
      </c>
    </row>
    <row r="13" spans="1:14">
      <c r="A13" s="112" t="s">
        <v>253</v>
      </c>
      <c r="B13" s="97">
        <v>6</v>
      </c>
      <c r="C13" s="97">
        <v>6</v>
      </c>
      <c r="D13" s="97">
        <v>6</v>
      </c>
      <c r="E13" s="97">
        <v>6</v>
      </c>
      <c r="F13" s="97">
        <v>6</v>
      </c>
      <c r="G13" s="97">
        <v>6</v>
      </c>
      <c r="H13" s="97">
        <v>6</v>
      </c>
      <c r="I13" s="97">
        <v>6</v>
      </c>
      <c r="J13" s="97">
        <v>6</v>
      </c>
      <c r="K13" s="97">
        <v>6</v>
      </c>
      <c r="L13" s="97">
        <v>6</v>
      </c>
      <c r="M13" s="97">
        <v>6</v>
      </c>
    </row>
    <row r="14" spans="1:14">
      <c r="A14" s="112" t="s">
        <v>179</v>
      </c>
      <c r="B14" s="97">
        <v>16</v>
      </c>
      <c r="C14" s="97">
        <v>16</v>
      </c>
      <c r="D14" s="97">
        <v>16</v>
      </c>
      <c r="E14" s="97">
        <v>16</v>
      </c>
      <c r="F14" s="97">
        <v>16</v>
      </c>
      <c r="G14" s="97">
        <v>16</v>
      </c>
      <c r="H14" s="97">
        <v>16</v>
      </c>
      <c r="I14" s="97">
        <v>16</v>
      </c>
      <c r="J14" s="97">
        <v>16</v>
      </c>
      <c r="K14" s="97">
        <v>16</v>
      </c>
      <c r="L14" s="97">
        <v>16</v>
      </c>
      <c r="M14" s="97">
        <v>16</v>
      </c>
    </row>
    <row r="15" spans="1:14">
      <c r="A15" s="3" t="s">
        <v>92</v>
      </c>
      <c r="B15" s="97">
        <f>SUM(B9:B14)</f>
        <v>209</v>
      </c>
      <c r="C15" s="97">
        <f t="shared" ref="C15:M15" si="0">SUM(C9:C14)</f>
        <v>209</v>
      </c>
      <c r="D15" s="97">
        <f t="shared" si="0"/>
        <v>209</v>
      </c>
      <c r="E15" s="97">
        <f t="shared" si="0"/>
        <v>209</v>
      </c>
      <c r="F15" s="97">
        <f t="shared" si="0"/>
        <v>209</v>
      </c>
      <c r="G15" s="97">
        <f t="shared" si="0"/>
        <v>209</v>
      </c>
      <c r="H15" s="97">
        <f t="shared" si="0"/>
        <v>209</v>
      </c>
      <c r="I15" s="97">
        <f t="shared" si="0"/>
        <v>209</v>
      </c>
      <c r="J15" s="97">
        <f t="shared" si="0"/>
        <v>209</v>
      </c>
      <c r="K15" s="97">
        <f t="shared" si="0"/>
        <v>209</v>
      </c>
      <c r="L15" s="97">
        <f t="shared" si="0"/>
        <v>209</v>
      </c>
      <c r="M15" s="97">
        <f t="shared" si="0"/>
        <v>208.5</v>
      </c>
      <c r="N15" s="1">
        <f>SUM(B15:M15)</f>
        <v>2507.5</v>
      </c>
    </row>
    <row r="16" spans="1:14"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</row>
    <row r="17" spans="1:22">
      <c r="A17" s="3" t="s">
        <v>254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</row>
    <row r="18" spans="1:22">
      <c r="A18" s="112" t="s">
        <v>180</v>
      </c>
      <c r="B18" s="97"/>
      <c r="C18" s="97"/>
      <c r="D18" s="97"/>
      <c r="E18" s="97"/>
      <c r="F18" s="97"/>
      <c r="G18" s="97"/>
      <c r="H18" s="97"/>
      <c r="I18" s="97">
        <v>1165</v>
      </c>
      <c r="J18" s="97"/>
      <c r="K18" s="97"/>
      <c r="L18" s="97"/>
      <c r="M18" s="97"/>
    </row>
    <row r="19" spans="1:22">
      <c r="A19" s="112" t="s">
        <v>255</v>
      </c>
      <c r="B19" s="97"/>
      <c r="C19" s="97"/>
      <c r="D19" s="97"/>
      <c r="E19" s="97"/>
      <c r="F19" s="97"/>
      <c r="G19" s="97"/>
      <c r="H19" s="97"/>
      <c r="I19" s="97"/>
      <c r="J19" s="97"/>
      <c r="K19" s="97">
        <v>2255</v>
      </c>
      <c r="L19" s="97"/>
      <c r="M19" s="97"/>
    </row>
    <row r="20" spans="1:22">
      <c r="A20" s="112" t="s">
        <v>256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</row>
    <row r="21" spans="1:22">
      <c r="A21" s="3" t="s">
        <v>257</v>
      </c>
      <c r="B21" s="97"/>
      <c r="C21" s="113"/>
      <c r="D21" s="113"/>
      <c r="E21" s="113"/>
      <c r="F21" s="113"/>
      <c r="G21" s="113"/>
      <c r="H21" s="97"/>
      <c r="I21" s="97">
        <f>SUM(I18:I20)</f>
        <v>1165</v>
      </c>
      <c r="J21" s="113"/>
      <c r="K21" s="97">
        <f>SUM(K18:K20)</f>
        <v>2255</v>
      </c>
      <c r="L21" s="113"/>
      <c r="M21" s="113"/>
      <c r="N21" s="89">
        <f>SUM(I21:M21)</f>
        <v>3420</v>
      </c>
      <c r="O21" s="89"/>
      <c r="P21" s="89"/>
      <c r="Q21" s="89"/>
      <c r="R21" s="89"/>
      <c r="S21" s="89"/>
      <c r="T21" s="89"/>
      <c r="U21" s="86"/>
      <c r="V21" s="86"/>
    </row>
    <row r="22" spans="1:22">
      <c r="A22" s="106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60"/>
      <c r="O22" s="60"/>
      <c r="P22" s="60"/>
      <c r="Q22" s="60"/>
      <c r="R22" s="60"/>
      <c r="S22" s="60"/>
    </row>
    <row r="23" spans="1:22">
      <c r="A23" s="3" t="s">
        <v>258</v>
      </c>
      <c r="B23" s="97">
        <v>1400</v>
      </c>
      <c r="C23" s="97">
        <v>1400</v>
      </c>
      <c r="D23" s="97">
        <v>1400</v>
      </c>
      <c r="E23" s="97">
        <v>1400</v>
      </c>
      <c r="F23" s="97">
        <v>1400</v>
      </c>
      <c r="G23" s="97">
        <v>1400</v>
      </c>
      <c r="H23" s="97">
        <v>1400</v>
      </c>
      <c r="I23" s="97">
        <v>1400</v>
      </c>
      <c r="J23" s="97">
        <v>1400</v>
      </c>
      <c r="K23" s="97">
        <v>1400</v>
      </c>
      <c r="L23" s="97">
        <v>1400</v>
      </c>
      <c r="M23" s="97">
        <v>1400</v>
      </c>
      <c r="N23" s="1">
        <f>SUM(B23:M23)</f>
        <v>16800</v>
      </c>
    </row>
    <row r="24" spans="1:22"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P24" s="85"/>
      <c r="Q24" s="85"/>
      <c r="R24" s="85"/>
      <c r="S24" s="85"/>
    </row>
    <row r="25" spans="1:22">
      <c r="A25" s="3" t="s">
        <v>259</v>
      </c>
      <c r="B25" s="97">
        <v>20</v>
      </c>
      <c r="C25" s="97">
        <v>20</v>
      </c>
      <c r="D25" s="97">
        <v>20</v>
      </c>
      <c r="E25" s="97">
        <v>20</v>
      </c>
      <c r="F25" s="97">
        <v>20</v>
      </c>
      <c r="G25" s="97">
        <v>20</v>
      </c>
      <c r="H25" s="97">
        <v>20</v>
      </c>
      <c r="I25" s="97">
        <v>20</v>
      </c>
      <c r="J25" s="97">
        <v>20</v>
      </c>
      <c r="K25" s="97">
        <v>20</v>
      </c>
      <c r="L25" s="97">
        <v>20</v>
      </c>
      <c r="M25" s="97">
        <v>20</v>
      </c>
      <c r="N25" s="1">
        <f>SUM(B25:M25)</f>
        <v>240</v>
      </c>
    </row>
    <row r="26" spans="1:22"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</row>
    <row r="27" spans="1:22">
      <c r="A27" s="3" t="s">
        <v>253</v>
      </c>
      <c r="B27" s="97">
        <v>5</v>
      </c>
      <c r="C27" s="97">
        <v>5</v>
      </c>
      <c r="D27" s="97">
        <v>5</v>
      </c>
      <c r="E27" s="97">
        <v>5</v>
      </c>
      <c r="F27" s="97">
        <v>5</v>
      </c>
      <c r="G27" s="97">
        <v>5</v>
      </c>
      <c r="H27" s="97">
        <v>5</v>
      </c>
      <c r="I27" s="97">
        <v>5</v>
      </c>
      <c r="J27" s="97">
        <v>5</v>
      </c>
      <c r="K27" s="97">
        <v>5</v>
      </c>
      <c r="L27" s="97">
        <v>5</v>
      </c>
      <c r="M27" s="97">
        <v>5</v>
      </c>
      <c r="N27" s="1">
        <f>SUM(B27:M27)</f>
        <v>60</v>
      </c>
    </row>
    <row r="28" spans="1:22"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</row>
    <row r="29" spans="1:22"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1">
        <f>+N15+N21+N23+N25+N27</f>
        <v>23027.5</v>
      </c>
    </row>
    <row r="30" spans="1:22"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</row>
    <row r="31" spans="1:22"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</row>
    <row r="32" spans="1:22"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</row>
    <row r="33" spans="1:4">
      <c r="B33" s="59"/>
    </row>
    <row r="34" spans="1:4">
      <c r="B34" s="59"/>
    </row>
    <row r="35" spans="1:4">
      <c r="B35" s="59"/>
    </row>
    <row r="36" spans="1:4">
      <c r="B36" s="59"/>
    </row>
    <row r="37" spans="1:4">
      <c r="B37" s="59"/>
    </row>
    <row r="39" spans="1:4">
      <c r="A39" s="3"/>
      <c r="C39" s="89"/>
      <c r="D39" s="89"/>
    </row>
    <row r="40" spans="1:4">
      <c r="B40" s="59"/>
    </row>
    <row r="41" spans="1:4">
      <c r="B41" s="59"/>
    </row>
    <row r="42" spans="1:4">
      <c r="B42" s="59"/>
      <c r="D42" s="88"/>
    </row>
    <row r="43" spans="1:4">
      <c r="B43" s="59"/>
    </row>
    <row r="44" spans="1:4">
      <c r="B44" s="59"/>
    </row>
    <row r="45" spans="1:4">
      <c r="B45" s="59"/>
    </row>
    <row r="46" spans="1:4">
      <c r="B46" s="59"/>
    </row>
    <row r="47" spans="1:4">
      <c r="B47" s="59"/>
    </row>
    <row r="48" spans="1:4">
      <c r="B48" s="59"/>
    </row>
    <row r="49" spans="2:2">
      <c r="B49" s="59"/>
    </row>
    <row r="50" spans="2:2">
      <c r="B50" s="59"/>
    </row>
    <row r="51" spans="2:2">
      <c r="B51" s="59"/>
    </row>
  </sheetData>
  <phoneticPr fontId="0" type="noConversion"/>
  <pageMargins left="0" right="0" top="1" bottom="1" header="0.5" footer="0.5"/>
  <pageSetup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Summary Budget </vt:lpstr>
      <vt:lpstr>Detail Budget</vt:lpstr>
      <vt:lpstr>MF Issuer Fees</vt:lpstr>
      <vt:lpstr>SF Fees</vt:lpstr>
      <vt:lpstr>Appl Fees</vt:lpstr>
      <vt:lpstr>COI</vt:lpstr>
      <vt:lpstr>Interest</vt:lpstr>
      <vt:lpstr>'Appl Fees'!Print_Area</vt:lpstr>
      <vt:lpstr>COI!Print_Area</vt:lpstr>
      <vt:lpstr>'Detail Budget'!Print_Area</vt:lpstr>
      <vt:lpstr>'Detail Budget'!Print_Titles</vt:lpstr>
      <vt:lpstr>'Summary Budget '!Print_Titles</vt:lpstr>
    </vt:vector>
  </TitlesOfParts>
  <Company>The Wilson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StoreyB</dc:creator>
  <cp:lastModifiedBy>Mark</cp:lastModifiedBy>
  <cp:lastPrinted>2011-10-20T15:03:16Z</cp:lastPrinted>
  <dcterms:created xsi:type="dcterms:W3CDTF">2001-12-11T18:31:13Z</dcterms:created>
  <dcterms:modified xsi:type="dcterms:W3CDTF">2011-10-21T20:36:34Z</dcterms:modified>
</cp:coreProperties>
</file>